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GAYA LG  ANNUAL BUDGET 2025" sheetId="1" r:id="rId1"/>
  </sheets>
  <definedNames>
    <definedName name="_xlnm.Print_Area" localSheetId="0">'GAYA LG  ANNUAL BUDGET 2025'!$A$1:$I$2792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/>
  <c r="K2236"/>
  <c r="K2237"/>
  <c r="K2235"/>
  <c r="I539"/>
  <c r="I435"/>
  <c r="I28"/>
  <c r="I27"/>
  <c r="I26"/>
  <c r="I25"/>
  <c r="I11"/>
  <c r="I2758" l="1"/>
  <c r="I2782" s="1"/>
  <c r="I2750"/>
  <c r="I2740"/>
  <c r="I2714"/>
  <c r="I2665"/>
  <c r="H11" l="1"/>
  <c r="F2584" l="1"/>
  <c r="F2583"/>
  <c r="F2582"/>
  <c r="F2581"/>
  <c r="F2580"/>
  <c r="F2579"/>
  <c r="F2563"/>
  <c r="F2529"/>
  <c r="F2528"/>
  <c r="F2524"/>
  <c r="F2523"/>
  <c r="F2519"/>
  <c r="F2518"/>
  <c r="F2511"/>
  <c r="F2510"/>
  <c r="F2509"/>
  <c r="F2476"/>
  <c r="F2475"/>
  <c r="F2474"/>
  <c r="F2473"/>
  <c r="F2472"/>
  <c r="F2471"/>
  <c r="F2470"/>
  <c r="F2469"/>
  <c r="F2468"/>
  <c r="F2467"/>
  <c r="F2466"/>
  <c r="F2465"/>
  <c r="F2464"/>
  <c r="F2449"/>
  <c r="F2448"/>
  <c r="F2403"/>
  <c r="F2402"/>
  <c r="F2401"/>
  <c r="F2400"/>
  <c r="F2399"/>
  <c r="F2396"/>
  <c r="F2395"/>
  <c r="F2394"/>
  <c r="F2393"/>
  <c r="F2392"/>
  <c r="F2391"/>
  <c r="F2390"/>
  <c r="F2375"/>
  <c r="F2374"/>
  <c r="F2346"/>
  <c r="F2345"/>
  <c r="F2344"/>
  <c r="F2343"/>
  <c r="F2342"/>
  <c r="F2341"/>
  <c r="F2325"/>
  <c r="F2288"/>
  <c r="F2287"/>
  <c r="F2286"/>
  <c r="F2285"/>
  <c r="F2284"/>
  <c r="F2283"/>
  <c r="F2282"/>
  <c r="F2281"/>
  <c r="F2280"/>
  <c r="F2279"/>
  <c r="F2278"/>
  <c r="F2277"/>
  <c r="F2276"/>
  <c r="F2275"/>
  <c r="F2274"/>
  <c r="F2273"/>
  <c r="F2267"/>
  <c r="F2266"/>
  <c r="F2222"/>
  <c r="F2221"/>
  <c r="F2220"/>
  <c r="F2219"/>
  <c r="F2218"/>
  <c r="F2217"/>
  <c r="F2216"/>
  <c r="F2215"/>
  <c r="F2214"/>
  <c r="F2213"/>
  <c r="F2212"/>
  <c r="F2211"/>
  <c r="F2210"/>
  <c r="F2195"/>
  <c r="F2194"/>
  <c r="F2089"/>
  <c r="F2088"/>
  <c r="F2087"/>
  <c r="F2086"/>
  <c r="F2085"/>
  <c r="F2084"/>
  <c r="F2068"/>
  <c r="F2035"/>
  <c r="F2034"/>
  <c r="F2033"/>
  <c r="F2032"/>
  <c r="F2031"/>
  <c r="F2030"/>
  <c r="F2029"/>
  <c r="F2028"/>
  <c r="F2027"/>
  <c r="F2026"/>
  <c r="F2025"/>
  <c r="F2024"/>
  <c r="F2023"/>
  <c r="F2022"/>
  <c r="F2021"/>
  <c r="F2020"/>
  <c r="F2019"/>
  <c r="F2018"/>
  <c r="F2017"/>
  <c r="F2016"/>
  <c r="F2015"/>
  <c r="F2014"/>
  <c r="F2013"/>
  <c r="F2008"/>
  <c r="F2007"/>
  <c r="F2006"/>
  <c r="F1916"/>
  <c r="F1915"/>
  <c r="F1914"/>
  <c r="F1913"/>
  <c r="F1912"/>
  <c r="F1911"/>
  <c r="F1910"/>
  <c r="F1909"/>
  <c r="F1908"/>
  <c r="F1907"/>
  <c r="F1906"/>
  <c r="F1905"/>
  <c r="F1904"/>
  <c r="F1889"/>
  <c r="F1888"/>
  <c r="F1861"/>
  <c r="F1860"/>
  <c r="F1859"/>
  <c r="F1858"/>
  <c r="F1857"/>
  <c r="F1856"/>
  <c r="F1855"/>
  <c r="F1854"/>
  <c r="F1853"/>
  <c r="F1852"/>
  <c r="F1851"/>
  <c r="F1850"/>
  <c r="F1849"/>
  <c r="F1834"/>
  <c r="F1833"/>
  <c r="F1724"/>
  <c r="F1723"/>
  <c r="F1698"/>
  <c r="F1697"/>
  <c r="F1696"/>
  <c r="F1695"/>
  <c r="F1694"/>
  <c r="F1693"/>
  <c r="F1692"/>
  <c r="F1691"/>
  <c r="F1690"/>
  <c r="F1689"/>
  <c r="F1688"/>
  <c r="F1687"/>
  <c r="F1686"/>
  <c r="F1671"/>
  <c r="F1670"/>
  <c r="F1637"/>
  <c r="F1635"/>
  <c r="F1634"/>
  <c r="F1633"/>
  <c r="F1632"/>
  <c r="F1630"/>
  <c r="F1628"/>
  <c r="F1627"/>
  <c r="F1626"/>
  <c r="F1625"/>
  <c r="F1620"/>
  <c r="F1619"/>
  <c r="F1618"/>
  <c r="F1617"/>
  <c r="F1616"/>
  <c r="F1615"/>
  <c r="F1610"/>
  <c r="F1609"/>
  <c r="F1608"/>
  <c r="F1551"/>
  <c r="F1550"/>
  <c r="F1546"/>
  <c r="F1545"/>
  <c r="F1544"/>
  <c r="F1541"/>
  <c r="F1539"/>
  <c r="F1538"/>
  <c r="F1532"/>
  <c r="F1531"/>
  <c r="F1530"/>
  <c r="F1393"/>
  <c r="F1361"/>
  <c r="F1360"/>
  <c r="F1359"/>
  <c r="F1358"/>
  <c r="F1357"/>
  <c r="F1356"/>
  <c r="F1340"/>
  <c r="F1254"/>
  <c r="F1253"/>
  <c r="F1252"/>
  <c r="F1251"/>
  <c r="F1250"/>
  <c r="F1249"/>
  <c r="F1232"/>
  <c r="F1180"/>
  <c r="F1179"/>
  <c r="F1178"/>
  <c r="F1177"/>
  <c r="F1176"/>
  <c r="F1175"/>
  <c r="F1174"/>
  <c r="F1173"/>
  <c r="F1172"/>
  <c r="F1166"/>
  <c r="F1165"/>
  <c r="F1164"/>
  <c r="F1134"/>
  <c r="F1133"/>
  <c r="F1132"/>
  <c r="F1131"/>
  <c r="F1130"/>
  <c r="F1129"/>
  <c r="F1128"/>
  <c r="F1127"/>
  <c r="F1126"/>
  <c r="F1125"/>
  <c r="F1124"/>
  <c r="F1123"/>
  <c r="F1122"/>
  <c r="F1107"/>
  <c r="F1106"/>
  <c r="F1047"/>
  <c r="F1005"/>
  <c r="F1004"/>
  <c r="F1003"/>
  <c r="F1002"/>
  <c r="F1001"/>
  <c r="F1000"/>
  <c r="F999"/>
  <c r="F998"/>
  <c r="F997"/>
  <c r="F996"/>
  <c r="F995"/>
  <c r="F994"/>
  <c r="F993"/>
  <c r="F978"/>
  <c r="F977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16"/>
  <c r="F915"/>
  <c r="F914"/>
  <c r="F888"/>
  <c r="F887"/>
  <c r="F886"/>
  <c r="F885"/>
  <c r="F884"/>
  <c r="F883"/>
  <c r="F882"/>
  <c r="F881"/>
  <c r="F880"/>
  <c r="F879"/>
  <c r="F878"/>
  <c r="F877"/>
  <c r="F876"/>
  <c r="F864"/>
  <c r="F863"/>
  <c r="F780"/>
  <c r="F779"/>
  <c r="F778"/>
  <c r="F777"/>
  <c r="F776"/>
  <c r="F775"/>
  <c r="F774"/>
  <c r="F773"/>
  <c r="F772"/>
  <c r="F767"/>
  <c r="F766"/>
  <c r="F765"/>
  <c r="F703"/>
  <c r="F702"/>
  <c r="F700"/>
  <c r="F699"/>
  <c r="F698"/>
  <c r="F697"/>
  <c r="F696"/>
  <c r="F695"/>
  <c r="F691"/>
  <c r="F599"/>
  <c r="F597"/>
  <c r="F596"/>
  <c r="F595"/>
  <c r="F594"/>
  <c r="F593"/>
  <c r="F592"/>
  <c r="F588"/>
  <c r="F518"/>
  <c r="F517"/>
  <c r="F516"/>
  <c r="F509"/>
  <c r="F487"/>
  <c r="F486"/>
  <c r="F485"/>
  <c r="F484"/>
  <c r="F483"/>
  <c r="F482"/>
  <c r="F475"/>
  <c r="F435"/>
  <c r="F434"/>
  <c r="F433"/>
  <c r="F429"/>
  <c r="F428"/>
  <c r="F423"/>
  <c r="F422"/>
  <c r="I2023"/>
  <c r="H2023"/>
  <c r="I2024"/>
  <c r="H2024"/>
  <c r="I2584" l="1"/>
  <c r="I2583"/>
  <c r="I2582"/>
  <c r="I2581"/>
  <c r="I2580"/>
  <c r="I2579"/>
  <c r="I2563"/>
  <c r="I2529"/>
  <c r="I2528"/>
  <c r="I2524"/>
  <c r="I2523"/>
  <c r="I2519"/>
  <c r="I2518"/>
  <c r="I2511"/>
  <c r="I2510"/>
  <c r="I2509"/>
  <c r="I2476"/>
  <c r="I2475"/>
  <c r="I2474"/>
  <c r="I2473"/>
  <c r="I2472"/>
  <c r="I2471"/>
  <c r="I2470"/>
  <c r="I2469"/>
  <c r="I2468"/>
  <c r="I2467"/>
  <c r="I2466"/>
  <c r="I2465"/>
  <c r="I2464"/>
  <c r="I2449"/>
  <c r="I2448"/>
  <c r="I2404"/>
  <c r="I2403"/>
  <c r="I2402"/>
  <c r="I2401"/>
  <c r="I2400"/>
  <c r="I2399"/>
  <c r="I2398"/>
  <c r="I2397"/>
  <c r="I2396"/>
  <c r="I2395"/>
  <c r="I2394"/>
  <c r="I2393"/>
  <c r="I2392"/>
  <c r="I2391"/>
  <c r="I2390"/>
  <c r="I2375"/>
  <c r="I2374"/>
  <c r="I2346"/>
  <c r="I2345"/>
  <c r="I2344"/>
  <c r="I2343"/>
  <c r="I2342"/>
  <c r="I2341"/>
  <c r="I2325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67"/>
  <c r="I2266"/>
  <c r="I2222"/>
  <c r="I2221"/>
  <c r="I2220"/>
  <c r="I2219"/>
  <c r="I2218"/>
  <c r="I2217"/>
  <c r="I2216"/>
  <c r="I2215"/>
  <c r="I2214"/>
  <c r="I2213"/>
  <c r="I2212"/>
  <c r="I2211"/>
  <c r="I2210"/>
  <c r="I2195"/>
  <c r="I2194"/>
  <c r="I2090"/>
  <c r="I2089"/>
  <c r="I2088"/>
  <c r="I2087"/>
  <c r="I2086"/>
  <c r="I2085"/>
  <c r="I2084"/>
  <c r="I2068"/>
  <c r="I2035"/>
  <c r="I2034"/>
  <c r="I2033"/>
  <c r="I2032"/>
  <c r="I2031"/>
  <c r="I2030"/>
  <c r="I2029"/>
  <c r="I2028"/>
  <c r="I2027"/>
  <c r="I2026"/>
  <c r="I2025"/>
  <c r="I2022"/>
  <c r="I2021"/>
  <c r="I2020"/>
  <c r="I2019"/>
  <c r="I2018"/>
  <c r="I2017"/>
  <c r="I2016"/>
  <c r="I2015"/>
  <c r="I2014"/>
  <c r="I2013"/>
  <c r="I2008"/>
  <c r="I2007"/>
  <c r="I2006"/>
  <c r="I1976"/>
  <c r="I1975"/>
  <c r="I1974"/>
  <c r="I1973"/>
  <c r="I1972"/>
  <c r="I1971"/>
  <c r="I1970"/>
  <c r="I1969"/>
  <c r="I1968"/>
  <c r="I1967"/>
  <c r="I1966"/>
  <c r="I1965"/>
  <c r="I1964"/>
  <c r="I1949"/>
  <c r="I1948"/>
  <c r="I1914"/>
  <c r="I1913"/>
  <c r="I1912"/>
  <c r="I1911"/>
  <c r="I1910"/>
  <c r="I1909"/>
  <c r="I1908"/>
  <c r="I1907"/>
  <c r="I1906"/>
  <c r="I1905"/>
  <c r="I1904"/>
  <c r="I1889"/>
  <c r="I1888"/>
  <c r="I1861"/>
  <c r="I1860"/>
  <c r="I1859"/>
  <c r="I1858"/>
  <c r="I1857"/>
  <c r="I1856"/>
  <c r="I1855"/>
  <c r="I1854"/>
  <c r="I1853"/>
  <c r="I1852"/>
  <c r="I1851"/>
  <c r="I1850"/>
  <c r="I1849"/>
  <c r="I1834"/>
  <c r="I1833"/>
  <c r="I1744"/>
  <c r="I1743"/>
  <c r="I1742"/>
  <c r="I1741"/>
  <c r="I1737"/>
  <c r="I1698"/>
  <c r="I1697"/>
  <c r="I1696"/>
  <c r="I1695"/>
  <c r="I1694"/>
  <c r="I1693"/>
  <c r="I1692"/>
  <c r="I1691"/>
  <c r="I1690"/>
  <c r="I1689"/>
  <c r="I1688"/>
  <c r="I1687"/>
  <c r="I1686"/>
  <c r="I1671"/>
  <c r="I1670"/>
  <c r="I1637"/>
  <c r="I1636"/>
  <c r="I1635"/>
  <c r="I1634"/>
  <c r="I1633"/>
  <c r="I1632"/>
  <c r="I1631"/>
  <c r="I1630"/>
  <c r="I1629"/>
  <c r="I1628"/>
  <c r="I1627"/>
  <c r="I1626"/>
  <c r="I1625"/>
  <c r="I1620"/>
  <c r="I1618"/>
  <c r="I1617"/>
  <c r="I1616"/>
  <c r="I1615"/>
  <c r="I1610"/>
  <c r="I1609"/>
  <c r="I1608"/>
  <c r="I1551"/>
  <c r="I1550"/>
  <c r="I1546"/>
  <c r="I1545"/>
  <c r="I1544"/>
  <c r="I1541"/>
  <c r="I1540"/>
  <c r="I1539"/>
  <c r="I1538"/>
  <c r="I1532"/>
  <c r="I1531"/>
  <c r="I1530"/>
  <c r="I1414"/>
  <c r="I1413"/>
  <c r="I1412"/>
  <c r="I1411"/>
  <c r="I1410"/>
  <c r="I1409"/>
  <c r="I1393"/>
  <c r="I1361"/>
  <c r="I1360"/>
  <c r="I1359"/>
  <c r="I1358"/>
  <c r="I1357"/>
  <c r="I1356"/>
  <c r="I1340"/>
  <c r="I1254"/>
  <c r="I1253"/>
  <c r="I1252"/>
  <c r="I1251"/>
  <c r="I1250"/>
  <c r="I1249"/>
  <c r="I1232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66"/>
  <c r="I1165"/>
  <c r="I1164"/>
  <c r="I1134"/>
  <c r="I1133"/>
  <c r="I1132"/>
  <c r="I1131"/>
  <c r="I1130"/>
  <c r="I1129"/>
  <c r="I1128"/>
  <c r="I1127"/>
  <c r="I1126"/>
  <c r="I1125"/>
  <c r="I1124"/>
  <c r="I1123"/>
  <c r="I1122"/>
  <c r="I1107"/>
  <c r="I1106"/>
  <c r="F1093"/>
  <c r="I1047"/>
  <c r="I1005"/>
  <c r="I1004"/>
  <c r="I1003"/>
  <c r="I1002"/>
  <c r="I1001"/>
  <c r="I1000"/>
  <c r="I999"/>
  <c r="I998"/>
  <c r="I997"/>
  <c r="I996"/>
  <c r="I995"/>
  <c r="I994"/>
  <c r="I993"/>
  <c r="I978"/>
  <c r="I977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16"/>
  <c r="I915"/>
  <c r="I914"/>
  <c r="I888"/>
  <c r="I887"/>
  <c r="I886"/>
  <c r="I885"/>
  <c r="I884"/>
  <c r="I883"/>
  <c r="I882"/>
  <c r="I881"/>
  <c r="I880"/>
  <c r="I879"/>
  <c r="I878"/>
  <c r="I877"/>
  <c r="I876"/>
  <c r="I864"/>
  <c r="I863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67"/>
  <c r="I766"/>
  <c r="I765"/>
  <c r="I707"/>
  <c r="I703"/>
  <c r="I702"/>
  <c r="I701"/>
  <c r="I700"/>
  <c r="I699"/>
  <c r="I698"/>
  <c r="I697"/>
  <c r="I696"/>
  <c r="I695"/>
  <c r="I694"/>
  <c r="I691"/>
  <c r="I603"/>
  <c r="I602"/>
  <c r="I601"/>
  <c r="I600"/>
  <c r="I599"/>
  <c r="I598"/>
  <c r="I597"/>
  <c r="I596"/>
  <c r="I595"/>
  <c r="I594"/>
  <c r="I593"/>
  <c r="I592"/>
  <c r="I588"/>
  <c r="I531"/>
  <c r="I524"/>
  <c r="I523"/>
  <c r="I522"/>
  <c r="I521"/>
  <c r="I520"/>
  <c r="I519"/>
  <c r="I518"/>
  <c r="I517"/>
  <c r="I509"/>
  <c r="I487"/>
  <c r="I486"/>
  <c r="I485"/>
  <c r="I484"/>
  <c r="I483"/>
  <c r="I482"/>
  <c r="I475"/>
  <c r="I434"/>
  <c r="I433"/>
  <c r="I429"/>
  <c r="I428"/>
  <c r="I423"/>
  <c r="I422"/>
  <c r="G10" l="1"/>
  <c r="H10"/>
  <c r="I10"/>
  <c r="F11"/>
  <c r="G11"/>
  <c r="F12"/>
  <c r="G12"/>
  <c r="H12"/>
  <c r="I12"/>
  <c r="F13"/>
  <c r="G13"/>
  <c r="H13"/>
  <c r="I13"/>
  <c r="F14"/>
  <c r="G14"/>
  <c r="H14"/>
  <c r="I14"/>
  <c r="H35"/>
  <c r="G51"/>
  <c r="H51"/>
  <c r="I51"/>
  <c r="F52"/>
  <c r="G52"/>
  <c r="H52"/>
  <c r="I52"/>
  <c r="F53"/>
  <c r="G53"/>
  <c r="H53"/>
  <c r="I53"/>
  <c r="H61"/>
  <c r="F62"/>
  <c r="G72"/>
  <c r="H72"/>
  <c r="I72"/>
  <c r="H75"/>
  <c r="F76"/>
  <c r="F78" s="1"/>
  <c r="F35" s="1"/>
  <c r="H76"/>
  <c r="H77"/>
  <c r="G78"/>
  <c r="G35" s="1"/>
  <c r="I78"/>
  <c r="I35" s="1"/>
  <c r="F84"/>
  <c r="F36" s="1"/>
  <c r="G84"/>
  <c r="G36" s="1"/>
  <c r="H84"/>
  <c r="H36" s="1"/>
  <c r="I84"/>
  <c r="I36" s="1"/>
  <c r="F89"/>
  <c r="F92"/>
  <c r="H92"/>
  <c r="H94"/>
  <c r="F97"/>
  <c r="F99"/>
  <c r="F103"/>
  <c r="F105"/>
  <c r="F106"/>
  <c r="F109"/>
  <c r="F113"/>
  <c r="F114"/>
  <c r="F133"/>
  <c r="F147"/>
  <c r="H153"/>
  <c r="G172"/>
  <c r="G37" s="1"/>
  <c r="I172"/>
  <c r="I37" s="1"/>
  <c r="F240"/>
  <c r="F38" s="1"/>
  <c r="G240"/>
  <c r="G38" s="1"/>
  <c r="H240"/>
  <c r="H38" s="1"/>
  <c r="I240"/>
  <c r="I38" s="1"/>
  <c r="F249"/>
  <c r="F39" s="1"/>
  <c r="G249"/>
  <c r="G39" s="1"/>
  <c r="H249"/>
  <c r="H39" s="1"/>
  <c r="I249"/>
  <c r="I39" s="1"/>
  <c r="F273"/>
  <c r="F40" s="1"/>
  <c r="G273"/>
  <c r="G40" s="1"/>
  <c r="H273"/>
  <c r="H40" s="1"/>
  <c r="I273"/>
  <c r="I40" s="1"/>
  <c r="F316"/>
  <c r="F41" s="1"/>
  <c r="G316"/>
  <c r="G41" s="1"/>
  <c r="H316"/>
  <c r="H41" s="1"/>
  <c r="I316"/>
  <c r="I41" s="1"/>
  <c r="F322"/>
  <c r="F42" s="1"/>
  <c r="G322"/>
  <c r="G42" s="1"/>
  <c r="H322"/>
  <c r="H42" s="1"/>
  <c r="I322"/>
  <c r="I42" s="1"/>
  <c r="F330"/>
  <c r="F43" s="1"/>
  <c r="G330"/>
  <c r="G43" s="1"/>
  <c r="H330"/>
  <c r="H43" s="1"/>
  <c r="I330"/>
  <c r="I43" s="1"/>
  <c r="F340"/>
  <c r="F44" s="1"/>
  <c r="G340"/>
  <c r="H340"/>
  <c r="G44" s="1"/>
  <c r="I340"/>
  <c r="I44" s="1"/>
  <c r="F348"/>
  <c r="F45" s="1"/>
  <c r="G348"/>
  <c r="G45" s="1"/>
  <c r="H348"/>
  <c r="H45" s="1"/>
  <c r="I348"/>
  <c r="I45" s="1"/>
  <c r="F354"/>
  <c r="F46" s="1"/>
  <c r="G354"/>
  <c r="G46" s="1"/>
  <c r="H354"/>
  <c r="H46" s="1"/>
  <c r="I354"/>
  <c r="I46" s="1"/>
  <c r="F358"/>
  <c r="F47" s="1"/>
  <c r="G358"/>
  <c r="G47" s="1"/>
  <c r="H358"/>
  <c r="H47" s="1"/>
  <c r="I358"/>
  <c r="I47" s="1"/>
  <c r="F363"/>
  <c r="F48" s="1"/>
  <c r="G363"/>
  <c r="G48" s="1"/>
  <c r="H363"/>
  <c r="H48" s="1"/>
  <c r="I363"/>
  <c r="I48" s="1"/>
  <c r="F369"/>
  <c r="F49" s="1"/>
  <c r="G369"/>
  <c r="G49" s="1"/>
  <c r="H369"/>
  <c r="H49" s="1"/>
  <c r="I369"/>
  <c r="I49" s="1"/>
  <c r="H419"/>
  <c r="H422"/>
  <c r="H423"/>
  <c r="F427"/>
  <c r="H427"/>
  <c r="H428"/>
  <c r="H429"/>
  <c r="H430"/>
  <c r="F431"/>
  <c r="H431"/>
  <c r="F432"/>
  <c r="H432"/>
  <c r="H433"/>
  <c r="H434"/>
  <c r="H435"/>
  <c r="F437"/>
  <c r="H437"/>
  <c r="G463"/>
  <c r="I463"/>
  <c r="F464"/>
  <c r="G464"/>
  <c r="H464"/>
  <c r="I464"/>
  <c r="H475"/>
  <c r="H476"/>
  <c r="H477"/>
  <c r="H478"/>
  <c r="H482"/>
  <c r="H483"/>
  <c r="H484"/>
  <c r="H485"/>
  <c r="H486"/>
  <c r="H487"/>
  <c r="H488"/>
  <c r="H489"/>
  <c r="G497"/>
  <c r="I497"/>
  <c r="F498"/>
  <c r="G498"/>
  <c r="H498"/>
  <c r="I498"/>
  <c r="H509"/>
  <c r="F510"/>
  <c r="H510"/>
  <c r="H511"/>
  <c r="H512"/>
  <c r="H516"/>
  <c r="H517"/>
  <c r="H518"/>
  <c r="H519"/>
  <c r="H520"/>
  <c r="H521"/>
  <c r="H522"/>
  <c r="H523"/>
  <c r="F524"/>
  <c r="H524"/>
  <c r="H526"/>
  <c r="H527"/>
  <c r="H528"/>
  <c r="H529"/>
  <c r="H530"/>
  <c r="F531"/>
  <c r="H531"/>
  <c r="H533"/>
  <c r="H534"/>
  <c r="H535"/>
  <c r="H536"/>
  <c r="H537"/>
  <c r="H538"/>
  <c r="H539"/>
  <c r="H541"/>
  <c r="G552"/>
  <c r="I552"/>
  <c r="F553"/>
  <c r="G553"/>
  <c r="H553"/>
  <c r="I553"/>
  <c r="H588"/>
  <c r="F591"/>
  <c r="H592"/>
  <c r="H593"/>
  <c r="H594"/>
  <c r="H595"/>
  <c r="H596"/>
  <c r="H597"/>
  <c r="F598"/>
  <c r="H598"/>
  <c r="H599"/>
  <c r="G619"/>
  <c r="I619"/>
  <c r="F620"/>
  <c r="G620"/>
  <c r="H620"/>
  <c r="I620"/>
  <c r="H630"/>
  <c r="H631"/>
  <c r="H632"/>
  <c r="H633"/>
  <c r="H634"/>
  <c r="H637"/>
  <c r="H638"/>
  <c r="H639"/>
  <c r="H640"/>
  <c r="H641"/>
  <c r="F651"/>
  <c r="G651"/>
  <c r="I651"/>
  <c r="F652"/>
  <c r="G652"/>
  <c r="H652"/>
  <c r="I652"/>
  <c r="H691"/>
  <c r="F693"/>
  <c r="F694"/>
  <c r="H694"/>
  <c r="H695"/>
  <c r="H696"/>
  <c r="H697"/>
  <c r="H698"/>
  <c r="H699"/>
  <c r="H700"/>
  <c r="H701"/>
  <c r="H702"/>
  <c r="H703"/>
  <c r="G725"/>
  <c r="I725"/>
  <c r="I678" s="1"/>
  <c r="F726"/>
  <c r="F679" s="1"/>
  <c r="G726"/>
  <c r="G679" s="1"/>
  <c r="H726"/>
  <c r="H679" s="1"/>
  <c r="I726"/>
  <c r="I679" s="1"/>
  <c r="H765"/>
  <c r="H766"/>
  <c r="H767"/>
  <c r="F768"/>
  <c r="H768"/>
  <c r="F771"/>
  <c r="H772"/>
  <c r="H773"/>
  <c r="H774"/>
  <c r="H775"/>
  <c r="H776"/>
  <c r="H777"/>
  <c r="H778"/>
  <c r="H779"/>
  <c r="H780"/>
  <c r="F781"/>
  <c r="F782"/>
  <c r="H782"/>
  <c r="F783"/>
  <c r="H783"/>
  <c r="F784"/>
  <c r="H784"/>
  <c r="F785"/>
  <c r="H785"/>
  <c r="F786"/>
  <c r="H786"/>
  <c r="F787"/>
  <c r="H787"/>
  <c r="F788"/>
  <c r="F789"/>
  <c r="H789"/>
  <c r="F790"/>
  <c r="H790"/>
  <c r="F791"/>
  <c r="H791"/>
  <c r="H792"/>
  <c r="H793"/>
  <c r="H794"/>
  <c r="G824"/>
  <c r="I824"/>
  <c r="I753" s="1"/>
  <c r="F825"/>
  <c r="F754" s="1"/>
  <c r="G825"/>
  <c r="G754" s="1"/>
  <c r="H825"/>
  <c r="H754" s="1"/>
  <c r="I825"/>
  <c r="I754" s="1"/>
  <c r="F862"/>
  <c r="H862"/>
  <c r="H863"/>
  <c r="H864"/>
  <c r="F865"/>
  <c r="H865"/>
  <c r="F868"/>
  <c r="F869"/>
  <c r="H869"/>
  <c r="F870"/>
  <c r="H870"/>
  <c r="F871"/>
  <c r="H871"/>
  <c r="F872"/>
  <c r="H872"/>
  <c r="F873"/>
  <c r="H873"/>
  <c r="F874"/>
  <c r="H874"/>
  <c r="F875"/>
  <c r="H876"/>
  <c r="H877"/>
  <c r="H878"/>
  <c r="H879"/>
  <c r="H880"/>
  <c r="H883"/>
  <c r="H884"/>
  <c r="H885"/>
  <c r="H886"/>
  <c r="H887"/>
  <c r="H888"/>
  <c r="H890"/>
  <c r="G902"/>
  <c r="I902"/>
  <c r="F903"/>
  <c r="G903"/>
  <c r="H903"/>
  <c r="I903"/>
  <c r="H914"/>
  <c r="H915"/>
  <c r="H916"/>
  <c r="F917"/>
  <c r="H917"/>
  <c r="F920"/>
  <c r="F921"/>
  <c r="H922"/>
  <c r="H923"/>
  <c r="H924"/>
  <c r="H925"/>
  <c r="H926"/>
  <c r="H927"/>
  <c r="H928"/>
  <c r="H929"/>
  <c r="H930"/>
  <c r="H932"/>
  <c r="H933"/>
  <c r="H934"/>
  <c r="H935"/>
  <c r="H936"/>
  <c r="H937"/>
  <c r="H939"/>
  <c r="H940"/>
  <c r="H941"/>
  <c r="H942"/>
  <c r="H943"/>
  <c r="H944"/>
  <c r="H946"/>
  <c r="G964"/>
  <c r="I964"/>
  <c r="F965"/>
  <c r="G965"/>
  <c r="H965"/>
  <c r="I965"/>
  <c r="H976"/>
  <c r="H977"/>
  <c r="H978"/>
  <c r="H979"/>
  <c r="H983"/>
  <c r="H984"/>
  <c r="H985"/>
  <c r="H986"/>
  <c r="H987"/>
  <c r="H988"/>
  <c r="H989"/>
  <c r="H990"/>
  <c r="F991"/>
  <c r="H991"/>
  <c r="H993"/>
  <c r="H994"/>
  <c r="H995"/>
  <c r="H996"/>
  <c r="H997"/>
  <c r="H998"/>
  <c r="H1000"/>
  <c r="H1001"/>
  <c r="H1002"/>
  <c r="H1003"/>
  <c r="H1004"/>
  <c r="H1005"/>
  <c r="H1007"/>
  <c r="G1016"/>
  <c r="I1016"/>
  <c r="F1017"/>
  <c r="G1017"/>
  <c r="H1017"/>
  <c r="I1017"/>
  <c r="H1048"/>
  <c r="H1049"/>
  <c r="H1050"/>
  <c r="H1054"/>
  <c r="H1055"/>
  <c r="H1056"/>
  <c r="H1057"/>
  <c r="H1058"/>
  <c r="H1060"/>
  <c r="H1061"/>
  <c r="H1062"/>
  <c r="H1064"/>
  <c r="H1065"/>
  <c r="H1066"/>
  <c r="H1067"/>
  <c r="H1068"/>
  <c r="H1069"/>
  <c r="G1093"/>
  <c r="I1093"/>
  <c r="F1094"/>
  <c r="G1094"/>
  <c r="H1094"/>
  <c r="I1094"/>
  <c r="F1105"/>
  <c r="H1105"/>
  <c r="H1106"/>
  <c r="H1107"/>
  <c r="F1108"/>
  <c r="H1108"/>
  <c r="F1111"/>
  <c r="F1112"/>
  <c r="H1112"/>
  <c r="F1113"/>
  <c r="H1113"/>
  <c r="F1114"/>
  <c r="H1114"/>
  <c r="F1115"/>
  <c r="H1115"/>
  <c r="F1116"/>
  <c r="H1116"/>
  <c r="F1117"/>
  <c r="H1117"/>
  <c r="F1118"/>
  <c r="H1118"/>
  <c r="F1119"/>
  <c r="H1119"/>
  <c r="F1120"/>
  <c r="H1120"/>
  <c r="F1121"/>
  <c r="H1122"/>
  <c r="H1123"/>
  <c r="H1124"/>
  <c r="H1125"/>
  <c r="H1126"/>
  <c r="H1127"/>
  <c r="H1129"/>
  <c r="H1130"/>
  <c r="H1131"/>
  <c r="H1132"/>
  <c r="H1133"/>
  <c r="H1134"/>
  <c r="H1136"/>
  <c r="G1152"/>
  <c r="I1152"/>
  <c r="F1153"/>
  <c r="G1153"/>
  <c r="H1153"/>
  <c r="I1153"/>
  <c r="H1164"/>
  <c r="H1165"/>
  <c r="H1166"/>
  <c r="F1167"/>
  <c r="H1167"/>
  <c r="H1172"/>
  <c r="H1173"/>
  <c r="H1174"/>
  <c r="H1175"/>
  <c r="H1176"/>
  <c r="H1177"/>
  <c r="H1178"/>
  <c r="H1179"/>
  <c r="H1180"/>
  <c r="F1182"/>
  <c r="H1182"/>
  <c r="F1183"/>
  <c r="H1183"/>
  <c r="F1184"/>
  <c r="H1184"/>
  <c r="F1185"/>
  <c r="H1185"/>
  <c r="F1186"/>
  <c r="H1186"/>
  <c r="F1187"/>
  <c r="H1187"/>
  <c r="F1188"/>
  <c r="F1189"/>
  <c r="H1189"/>
  <c r="F1190"/>
  <c r="H1190"/>
  <c r="F1191"/>
  <c r="H1191"/>
  <c r="F1192"/>
  <c r="H1192"/>
  <c r="F1193"/>
  <c r="H1193"/>
  <c r="F1194"/>
  <c r="H1194"/>
  <c r="H1196"/>
  <c r="G1218"/>
  <c r="I1218"/>
  <c r="F1219"/>
  <c r="G1219"/>
  <c r="H1219"/>
  <c r="I1219"/>
  <c r="H1231"/>
  <c r="H1232"/>
  <c r="F1233"/>
  <c r="H1233"/>
  <c r="H1234"/>
  <c r="H1239"/>
  <c r="H1240"/>
  <c r="H1241"/>
  <c r="H1242"/>
  <c r="H1243"/>
  <c r="H1244"/>
  <c r="H1245"/>
  <c r="H1246"/>
  <c r="H1247"/>
  <c r="H1249"/>
  <c r="H1250"/>
  <c r="H1251"/>
  <c r="H1252"/>
  <c r="H1253"/>
  <c r="H1254"/>
  <c r="F1256"/>
  <c r="H1256"/>
  <c r="F1257"/>
  <c r="H1257"/>
  <c r="F1258"/>
  <c r="H1258"/>
  <c r="F1259"/>
  <c r="H1259"/>
  <c r="F1260"/>
  <c r="H1260"/>
  <c r="F1261"/>
  <c r="H1261"/>
  <c r="H1262"/>
  <c r="H1264"/>
  <c r="H1265"/>
  <c r="G1281"/>
  <c r="I1281"/>
  <c r="F1282"/>
  <c r="G1282"/>
  <c r="H1282"/>
  <c r="I1282"/>
  <c r="H1294"/>
  <c r="F1295"/>
  <c r="H1295"/>
  <c r="F1296"/>
  <c r="H1296"/>
  <c r="F1297"/>
  <c r="H1297"/>
  <c r="F1298"/>
  <c r="H1298"/>
  <c r="F1300"/>
  <c r="F1301"/>
  <c r="H1301"/>
  <c r="F1302"/>
  <c r="H1302"/>
  <c r="F1303"/>
  <c r="H1303"/>
  <c r="F1304"/>
  <c r="H1304"/>
  <c r="H1305"/>
  <c r="H1306"/>
  <c r="H1307"/>
  <c r="H1308"/>
  <c r="H1309"/>
  <c r="H1311"/>
  <c r="G1324"/>
  <c r="I1324"/>
  <c r="F1325"/>
  <c r="G1325"/>
  <c r="H1325"/>
  <c r="I1325"/>
  <c r="H1339"/>
  <c r="H1340"/>
  <c r="F1341"/>
  <c r="H1341"/>
  <c r="H1342"/>
  <c r="H1346"/>
  <c r="H1347"/>
  <c r="H1348"/>
  <c r="H1349"/>
  <c r="H1350"/>
  <c r="H1351"/>
  <c r="H1352"/>
  <c r="H1353"/>
  <c r="H1354"/>
  <c r="H1356"/>
  <c r="H1357"/>
  <c r="H1358"/>
  <c r="H1359"/>
  <c r="H1360"/>
  <c r="H1361"/>
  <c r="H1363"/>
  <c r="G1379"/>
  <c r="I1379"/>
  <c r="F1380"/>
  <c r="G1380"/>
  <c r="H1380"/>
  <c r="I1380"/>
  <c r="H1392"/>
  <c r="H1393"/>
  <c r="F1394"/>
  <c r="H1394"/>
  <c r="H1395"/>
  <c r="H1399"/>
  <c r="H1400"/>
  <c r="H1401"/>
  <c r="H1402"/>
  <c r="H1403"/>
  <c r="H1404"/>
  <c r="H1405"/>
  <c r="H1406"/>
  <c r="H1407"/>
  <c r="F1409"/>
  <c r="H1409"/>
  <c r="F1410"/>
  <c r="H1410"/>
  <c r="F1411"/>
  <c r="H1411"/>
  <c r="F1412"/>
  <c r="H1412"/>
  <c r="F1413"/>
  <c r="H1413"/>
  <c r="F1414"/>
  <c r="H1414"/>
  <c r="F1416"/>
  <c r="H1416"/>
  <c r="F1417"/>
  <c r="H1417"/>
  <c r="F1418"/>
  <c r="H1418"/>
  <c r="F1419"/>
  <c r="H1419"/>
  <c r="F1420"/>
  <c r="H1420"/>
  <c r="F1421"/>
  <c r="H1421"/>
  <c r="H1423"/>
  <c r="G1434"/>
  <c r="I1434"/>
  <c r="F1435"/>
  <c r="G1435"/>
  <c r="H1435"/>
  <c r="I1435"/>
  <c r="H1448"/>
  <c r="F1449"/>
  <c r="H1449"/>
  <c r="H1450"/>
  <c r="H1451"/>
  <c r="H1452"/>
  <c r="H1456"/>
  <c r="H1457"/>
  <c r="H1458"/>
  <c r="H1459"/>
  <c r="H1460"/>
  <c r="H1461"/>
  <c r="H1462"/>
  <c r="H1463"/>
  <c r="H1464"/>
  <c r="F1466"/>
  <c r="H1466"/>
  <c r="F1467"/>
  <c r="H1467"/>
  <c r="F1468"/>
  <c r="H1468"/>
  <c r="F1469"/>
  <c r="H1469"/>
  <c r="F1470"/>
  <c r="H1470"/>
  <c r="F1471"/>
  <c r="H1471"/>
  <c r="H1473"/>
  <c r="H1474"/>
  <c r="H1475"/>
  <c r="H1476"/>
  <c r="H1477"/>
  <c r="H1478"/>
  <c r="H1480"/>
  <c r="G1495"/>
  <c r="I1495"/>
  <c r="F1496"/>
  <c r="G1496"/>
  <c r="H1496"/>
  <c r="I1496"/>
  <c r="H1530"/>
  <c r="H1531"/>
  <c r="H1532"/>
  <c r="H1536"/>
  <c r="H1537"/>
  <c r="H1538"/>
  <c r="H1539"/>
  <c r="H1540"/>
  <c r="H1541"/>
  <c r="H1543"/>
  <c r="H1544"/>
  <c r="H1545"/>
  <c r="H1546"/>
  <c r="F1547"/>
  <c r="F1548"/>
  <c r="H1548"/>
  <c r="F1549"/>
  <c r="H1549"/>
  <c r="H1550"/>
  <c r="H1551"/>
  <c r="F1552"/>
  <c r="H1553"/>
  <c r="G1576"/>
  <c r="G1518" s="1"/>
  <c r="I1576"/>
  <c r="F1577"/>
  <c r="F1519" s="1"/>
  <c r="G1577"/>
  <c r="H1577"/>
  <c r="H1519" s="1"/>
  <c r="I1577"/>
  <c r="I1519" s="1"/>
  <c r="H1608"/>
  <c r="H1609"/>
  <c r="H1610"/>
  <c r="F1611"/>
  <c r="H1611"/>
  <c r="F1614"/>
  <c r="H1615"/>
  <c r="H1616"/>
  <c r="H1617"/>
  <c r="H1618"/>
  <c r="H1619"/>
  <c r="H1620"/>
  <c r="F1621"/>
  <c r="H1621"/>
  <c r="F1622"/>
  <c r="H1622"/>
  <c r="F1623"/>
  <c r="H1623"/>
  <c r="F1624"/>
  <c r="H1625"/>
  <c r="H1626"/>
  <c r="H1627"/>
  <c r="H1628"/>
  <c r="F1629"/>
  <c r="H1629"/>
  <c r="H1630"/>
  <c r="F1631"/>
  <c r="H1632"/>
  <c r="H1633"/>
  <c r="H1634"/>
  <c r="H1635"/>
  <c r="F1636"/>
  <c r="H1636"/>
  <c r="H1637"/>
  <c r="H1639"/>
  <c r="G1657"/>
  <c r="I1657"/>
  <c r="F1658"/>
  <c r="G1658"/>
  <c r="H1658"/>
  <c r="I1658"/>
  <c r="H1669"/>
  <c r="H1670"/>
  <c r="H1671"/>
  <c r="F1672"/>
  <c r="H1672"/>
  <c r="F1675"/>
  <c r="F1676"/>
  <c r="H1676"/>
  <c r="F1677"/>
  <c r="H1677"/>
  <c r="F1678"/>
  <c r="H1678"/>
  <c r="F1679"/>
  <c r="H1679"/>
  <c r="F1680"/>
  <c r="H1680"/>
  <c r="F1681"/>
  <c r="H1681"/>
  <c r="F1682"/>
  <c r="H1682"/>
  <c r="F1683"/>
  <c r="H1683"/>
  <c r="F1684"/>
  <c r="H1684"/>
  <c r="F1685"/>
  <c r="H1686"/>
  <c r="H1687"/>
  <c r="H1688"/>
  <c r="H1689"/>
  <c r="H1690"/>
  <c r="H1691"/>
  <c r="H1693"/>
  <c r="H1694"/>
  <c r="H1695"/>
  <c r="H1696"/>
  <c r="H1697"/>
  <c r="H1698"/>
  <c r="H1700"/>
  <c r="G1709"/>
  <c r="I1709"/>
  <c r="F1710"/>
  <c r="G1710"/>
  <c r="H1710"/>
  <c r="I1710"/>
  <c r="F1722"/>
  <c r="H1722"/>
  <c r="H1723"/>
  <c r="H1724"/>
  <c r="H1725"/>
  <c r="H1730"/>
  <c r="F1731"/>
  <c r="H1731"/>
  <c r="F1732"/>
  <c r="H1732"/>
  <c r="H1733"/>
  <c r="H1734"/>
  <c r="H1736"/>
  <c r="F1737"/>
  <c r="H1737"/>
  <c r="H1738"/>
  <c r="H1740"/>
  <c r="H1741"/>
  <c r="H1742"/>
  <c r="H1744"/>
  <c r="G1752"/>
  <c r="I1752"/>
  <c r="F1753"/>
  <c r="G1753"/>
  <c r="H1753"/>
  <c r="I1753"/>
  <c r="H1764"/>
  <c r="F1765"/>
  <c r="H1765"/>
  <c r="H1766"/>
  <c r="H1767"/>
  <c r="H1768"/>
  <c r="H1771"/>
  <c r="H1772"/>
  <c r="H1773"/>
  <c r="H1774"/>
  <c r="H1775"/>
  <c r="H1776"/>
  <c r="H1777"/>
  <c r="H1778"/>
  <c r="H1779"/>
  <c r="F1781"/>
  <c r="H1781"/>
  <c r="F1782"/>
  <c r="H1782"/>
  <c r="F1783"/>
  <c r="H1783"/>
  <c r="F1784"/>
  <c r="H1784"/>
  <c r="F1785"/>
  <c r="H1785"/>
  <c r="F1786"/>
  <c r="H1786"/>
  <c r="H1788"/>
  <c r="H1789"/>
  <c r="H1790"/>
  <c r="H1791"/>
  <c r="H1792"/>
  <c r="H1793"/>
  <c r="H1795"/>
  <c r="G1801"/>
  <c r="I1801"/>
  <c r="F1802"/>
  <c r="G1802"/>
  <c r="H1802"/>
  <c r="I1802"/>
  <c r="I1803"/>
  <c r="I1589" s="1"/>
  <c r="H1832"/>
  <c r="H1833"/>
  <c r="H1834"/>
  <c r="H1835"/>
  <c r="H1839"/>
  <c r="H1840"/>
  <c r="H1841"/>
  <c r="H1842"/>
  <c r="H1843"/>
  <c r="H1844"/>
  <c r="H1845"/>
  <c r="H1846"/>
  <c r="H1847"/>
  <c r="H1849"/>
  <c r="H1850"/>
  <c r="H1851"/>
  <c r="H1852"/>
  <c r="H1853"/>
  <c r="H1854"/>
  <c r="H1856"/>
  <c r="H1857"/>
  <c r="H1858"/>
  <c r="H1859"/>
  <c r="H1860"/>
  <c r="H1861"/>
  <c r="H1863"/>
  <c r="G1875"/>
  <c r="I1875"/>
  <c r="F1876"/>
  <c r="G1876"/>
  <c r="H1876"/>
  <c r="I1876"/>
  <c r="H1887"/>
  <c r="H1888"/>
  <c r="H1889"/>
  <c r="H1890"/>
  <c r="H1894"/>
  <c r="H1895"/>
  <c r="H1896"/>
  <c r="H1897"/>
  <c r="H1898"/>
  <c r="H1899"/>
  <c r="H1900"/>
  <c r="H1901"/>
  <c r="H1902"/>
  <c r="H1904"/>
  <c r="H1905"/>
  <c r="H1906"/>
  <c r="H1907"/>
  <c r="H1908"/>
  <c r="H1909"/>
  <c r="H1911"/>
  <c r="H1912"/>
  <c r="H1913"/>
  <c r="H1914"/>
  <c r="H1915"/>
  <c r="H1916"/>
  <c r="H1918"/>
  <c r="G1935"/>
  <c r="I1935"/>
  <c r="F1936"/>
  <c r="G1936"/>
  <c r="H1936"/>
  <c r="I1936"/>
  <c r="H1947"/>
  <c r="F1948"/>
  <c r="H1948"/>
  <c r="F1949"/>
  <c r="H1949"/>
  <c r="H1950"/>
  <c r="H1954"/>
  <c r="H1955"/>
  <c r="H1956"/>
  <c r="H1957"/>
  <c r="H1958"/>
  <c r="H1959"/>
  <c r="H1960"/>
  <c r="H1961"/>
  <c r="H1962"/>
  <c r="F1964"/>
  <c r="H1964"/>
  <c r="F1965"/>
  <c r="H1965"/>
  <c r="F1966"/>
  <c r="H1966"/>
  <c r="F1967"/>
  <c r="H1967"/>
  <c r="F1968"/>
  <c r="H1968"/>
  <c r="F1969"/>
  <c r="H1969"/>
  <c r="F1970"/>
  <c r="F1971"/>
  <c r="H1971"/>
  <c r="F1972"/>
  <c r="H1972"/>
  <c r="F1973"/>
  <c r="H1973"/>
  <c r="F1974"/>
  <c r="H1974"/>
  <c r="F1975"/>
  <c r="H1975"/>
  <c r="F1976"/>
  <c r="H1976"/>
  <c r="H1978"/>
  <c r="G1992"/>
  <c r="I1992"/>
  <c r="F1993"/>
  <c r="G1993"/>
  <c r="H1993"/>
  <c r="I1993"/>
  <c r="H2006"/>
  <c r="H2007"/>
  <c r="H2008"/>
  <c r="H2009"/>
  <c r="H2013"/>
  <c r="H2014"/>
  <c r="H2015"/>
  <c r="H2016"/>
  <c r="H2017"/>
  <c r="H2018"/>
  <c r="H2019"/>
  <c r="H2020"/>
  <c r="H2021"/>
  <c r="H2025"/>
  <c r="H2026"/>
  <c r="H2027"/>
  <c r="H2028"/>
  <c r="H2030"/>
  <c r="H2031"/>
  <c r="H2032"/>
  <c r="H2033"/>
  <c r="H2034"/>
  <c r="H2035"/>
  <c r="H2037"/>
  <c r="G2054"/>
  <c r="G2056" s="1"/>
  <c r="G1813" s="1"/>
  <c r="I2054"/>
  <c r="F2055"/>
  <c r="G2055"/>
  <c r="H2055"/>
  <c r="I2055"/>
  <c r="H2067"/>
  <c r="H2068"/>
  <c r="H2069"/>
  <c r="H2070"/>
  <c r="H2074"/>
  <c r="H2075"/>
  <c r="H2076"/>
  <c r="H2077"/>
  <c r="H2078"/>
  <c r="H2079"/>
  <c r="H2080"/>
  <c r="H2081"/>
  <c r="H2084"/>
  <c r="H2085"/>
  <c r="H2086"/>
  <c r="H2087"/>
  <c r="H2088"/>
  <c r="H2089"/>
  <c r="H2091"/>
  <c r="H2092"/>
  <c r="H2093"/>
  <c r="H2094"/>
  <c r="H2095"/>
  <c r="H2096"/>
  <c r="H2098"/>
  <c r="G2109"/>
  <c r="I2109"/>
  <c r="F2110"/>
  <c r="G2110"/>
  <c r="H2110"/>
  <c r="I2110"/>
  <c r="H2121"/>
  <c r="F2122"/>
  <c r="H2122"/>
  <c r="F2123"/>
  <c r="H2123"/>
  <c r="H2124"/>
  <c r="H2128"/>
  <c r="H2129"/>
  <c r="H2130"/>
  <c r="H2131"/>
  <c r="H2132"/>
  <c r="H2133"/>
  <c r="H2134"/>
  <c r="H2135"/>
  <c r="H2136"/>
  <c r="F2138"/>
  <c r="H2138"/>
  <c r="F2139"/>
  <c r="H2139"/>
  <c r="F2140"/>
  <c r="H2140"/>
  <c r="F2141"/>
  <c r="H2141"/>
  <c r="F2142"/>
  <c r="H2142"/>
  <c r="F2143"/>
  <c r="H2143"/>
  <c r="F2144"/>
  <c r="F2145"/>
  <c r="H2145"/>
  <c r="F2146"/>
  <c r="H2146"/>
  <c r="F2147"/>
  <c r="H2147"/>
  <c r="F2148"/>
  <c r="H2148"/>
  <c r="F2149"/>
  <c r="H2149"/>
  <c r="F2150"/>
  <c r="H2150"/>
  <c r="H2152"/>
  <c r="G2168"/>
  <c r="G2170" s="1"/>
  <c r="G1815" s="1"/>
  <c r="I2168"/>
  <c r="F2169"/>
  <c r="G2169"/>
  <c r="H2169"/>
  <c r="I2169"/>
  <c r="H2193"/>
  <c r="H2194"/>
  <c r="H2195"/>
  <c r="H2196"/>
  <c r="H2200"/>
  <c r="H2201"/>
  <c r="H2202"/>
  <c r="H2203"/>
  <c r="H2204"/>
  <c r="H2205"/>
  <c r="H2206"/>
  <c r="H2207"/>
  <c r="H2208"/>
  <c r="H2210"/>
  <c r="H2211"/>
  <c r="H2212"/>
  <c r="H2213"/>
  <c r="H2214"/>
  <c r="H2215"/>
  <c r="H2217"/>
  <c r="H2218"/>
  <c r="H2219"/>
  <c r="H2220"/>
  <c r="H2221"/>
  <c r="H2222"/>
  <c r="G2236"/>
  <c r="G2181" s="1"/>
  <c r="I2236"/>
  <c r="I2181" s="1"/>
  <c r="F2237"/>
  <c r="F2182" s="1"/>
  <c r="G2237"/>
  <c r="H2237"/>
  <c r="H2182" s="1"/>
  <c r="I2237"/>
  <c r="I2182" s="1"/>
  <c r="F2265"/>
  <c r="H2265"/>
  <c r="H2266"/>
  <c r="H2267"/>
  <c r="H2268"/>
  <c r="H2273"/>
  <c r="H2274"/>
  <c r="H2275"/>
  <c r="H2276"/>
  <c r="H2277"/>
  <c r="H2278"/>
  <c r="H2279"/>
  <c r="H2280"/>
  <c r="H2281"/>
  <c r="H2283"/>
  <c r="H2284"/>
  <c r="H2285"/>
  <c r="H2286"/>
  <c r="H2287"/>
  <c r="H2288"/>
  <c r="H2290"/>
  <c r="H2291"/>
  <c r="H2292"/>
  <c r="H2293"/>
  <c r="H2294"/>
  <c r="H2295"/>
  <c r="H2297"/>
  <c r="G2312"/>
  <c r="I2312"/>
  <c r="F2313"/>
  <c r="G2313"/>
  <c r="H2313"/>
  <c r="I2313"/>
  <c r="H2324"/>
  <c r="H2325"/>
  <c r="H2326"/>
  <c r="H2327"/>
  <c r="H2331"/>
  <c r="H2332"/>
  <c r="H2333"/>
  <c r="H2334"/>
  <c r="H2335"/>
  <c r="H2336"/>
  <c r="H2337"/>
  <c r="H2338"/>
  <c r="H2339"/>
  <c r="H2341"/>
  <c r="H2342"/>
  <c r="H2343"/>
  <c r="H2344"/>
  <c r="H2345"/>
  <c r="H2346"/>
  <c r="H2348"/>
  <c r="H2349"/>
  <c r="H2350"/>
  <c r="H2351"/>
  <c r="H2352"/>
  <c r="H2353"/>
  <c r="H2354"/>
  <c r="H2355"/>
  <c r="G2362"/>
  <c r="I2362"/>
  <c r="F2363"/>
  <c r="G2363"/>
  <c r="H2363"/>
  <c r="I2363"/>
  <c r="H2374"/>
  <c r="H2375"/>
  <c r="H2376"/>
  <c r="H2377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8"/>
  <c r="H2399"/>
  <c r="H2400"/>
  <c r="H2401"/>
  <c r="H2402"/>
  <c r="H2403"/>
  <c r="H2405"/>
  <c r="G2420"/>
  <c r="I2420"/>
  <c r="F2421"/>
  <c r="G2421"/>
  <c r="H2421"/>
  <c r="I2421"/>
  <c r="F2447"/>
  <c r="H2447"/>
  <c r="H2448"/>
  <c r="H2449"/>
  <c r="H2450"/>
  <c r="H2464"/>
  <c r="H2465"/>
  <c r="H2466"/>
  <c r="H2467"/>
  <c r="H2468"/>
  <c r="H2469"/>
  <c r="H2470"/>
  <c r="H2471"/>
  <c r="H2472"/>
  <c r="H2473"/>
  <c r="H2474"/>
  <c r="H2475"/>
  <c r="H2476"/>
  <c r="H2477"/>
  <c r="H2478"/>
  <c r="G2496"/>
  <c r="I2496"/>
  <c r="F2497"/>
  <c r="G2497"/>
  <c r="H2497"/>
  <c r="I2497"/>
  <c r="H2509"/>
  <c r="H2510"/>
  <c r="H2511"/>
  <c r="H2512"/>
  <c r="H2515"/>
  <c r="H2516"/>
  <c r="F2517"/>
  <c r="H2517"/>
  <c r="H2518"/>
  <c r="H2519"/>
  <c r="H2520"/>
  <c r="H2521"/>
  <c r="F2522"/>
  <c r="H2522"/>
  <c r="H2523"/>
  <c r="H2524"/>
  <c r="H2525"/>
  <c r="H2526"/>
  <c r="F2527"/>
  <c r="H2527"/>
  <c r="H2528"/>
  <c r="H2529"/>
  <c r="H2530"/>
  <c r="H2531"/>
  <c r="G2550"/>
  <c r="I2550"/>
  <c r="F2551"/>
  <c r="G2551"/>
  <c r="H2551"/>
  <c r="I2551"/>
  <c r="H2562"/>
  <c r="H2563"/>
  <c r="H2564"/>
  <c r="H2565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G2604"/>
  <c r="I2604"/>
  <c r="F2605"/>
  <c r="G2605"/>
  <c r="H2605"/>
  <c r="I2605"/>
  <c r="F2665"/>
  <c r="F2613" s="1"/>
  <c r="G2665"/>
  <c r="G2613" s="1"/>
  <c r="H2665"/>
  <c r="H2613" s="1"/>
  <c r="I2613"/>
  <c r="F2714"/>
  <c r="F2614" s="1"/>
  <c r="G2714"/>
  <c r="G2614" s="1"/>
  <c r="H2714"/>
  <c r="H2614" s="1"/>
  <c r="I2614"/>
  <c r="F2740"/>
  <c r="F2615" s="1"/>
  <c r="G2740"/>
  <c r="G2615" s="1"/>
  <c r="H2740"/>
  <c r="H2615" s="1"/>
  <c r="I2615"/>
  <c r="F2750"/>
  <c r="F2616" s="1"/>
  <c r="G2750"/>
  <c r="G2616" s="1"/>
  <c r="H2750"/>
  <c r="H2616" s="1"/>
  <c r="I2616"/>
  <c r="F2758"/>
  <c r="F2782" s="1"/>
  <c r="F2617" s="1"/>
  <c r="G2758"/>
  <c r="G2782" s="1"/>
  <c r="G2617" s="1"/>
  <c r="H2758"/>
  <c r="H2782" s="1"/>
  <c r="F1218" l="1"/>
  <c r="I2617"/>
  <c r="I2618" s="1"/>
  <c r="I19" s="1"/>
  <c r="I2783"/>
  <c r="G1937"/>
  <c r="G1811" s="1"/>
  <c r="I1381"/>
  <c r="I1030" s="1"/>
  <c r="I2111"/>
  <c r="I1814" s="1"/>
  <c r="G2783"/>
  <c r="F2783"/>
  <c r="I1095"/>
  <c r="I1025" s="1"/>
  <c r="H2617"/>
  <c r="H2618" s="1"/>
  <c r="H2783"/>
  <c r="G2498"/>
  <c r="G2429" s="1"/>
  <c r="I1937"/>
  <c r="I1811" s="1"/>
  <c r="G966"/>
  <c r="G836" s="1"/>
  <c r="I826"/>
  <c r="I734" s="1"/>
  <c r="I751" s="1"/>
  <c r="I380" s="1"/>
  <c r="H44"/>
  <c r="I2606"/>
  <c r="I2431" s="1"/>
  <c r="I1283"/>
  <c r="I1028" s="1"/>
  <c r="I2238"/>
  <c r="I2177" s="1"/>
  <c r="I2179" s="1"/>
  <c r="I386" s="1"/>
  <c r="I1994"/>
  <c r="I1812" s="1"/>
  <c r="G1877"/>
  <c r="G1810" s="1"/>
  <c r="G1497"/>
  <c r="G1032" s="1"/>
  <c r="G1154"/>
  <c r="G1026" s="1"/>
  <c r="G499"/>
  <c r="G402" s="1"/>
  <c r="G1436"/>
  <c r="G1031" s="1"/>
  <c r="G904"/>
  <c r="G835" s="1"/>
  <c r="F2604"/>
  <c r="F2606" s="1"/>
  <c r="F2431" s="1"/>
  <c r="G2364"/>
  <c r="G2246" s="1"/>
  <c r="F653"/>
  <c r="F563" s="1"/>
  <c r="I370"/>
  <c r="H74"/>
  <c r="H2254"/>
  <c r="G2422"/>
  <c r="G2247" s="1"/>
  <c r="H1992"/>
  <c r="H1994" s="1"/>
  <c r="H1812" s="1"/>
  <c r="H1379"/>
  <c r="H1381" s="1"/>
  <c r="H1030" s="1"/>
  <c r="H1281"/>
  <c r="H1283" s="1"/>
  <c r="H1028" s="1"/>
  <c r="I54"/>
  <c r="I1711"/>
  <c r="I1587" s="1"/>
  <c r="G1326"/>
  <c r="G1029" s="1"/>
  <c r="H54"/>
  <c r="G2606"/>
  <c r="G2431" s="1"/>
  <c r="G2552"/>
  <c r="G2430" s="1"/>
  <c r="G1711"/>
  <c r="G1587" s="1"/>
  <c r="I727"/>
  <c r="I660" s="1"/>
  <c r="I676" s="1"/>
  <c r="I379" s="1"/>
  <c r="H725"/>
  <c r="H727" s="1"/>
  <c r="H660" s="1"/>
  <c r="H676" s="1"/>
  <c r="H379" s="1"/>
  <c r="F410"/>
  <c r="G54"/>
  <c r="I2552"/>
  <c r="I2430" s="1"/>
  <c r="G1036"/>
  <c r="I499"/>
  <c r="I402" s="1"/>
  <c r="F2362"/>
  <c r="F2364" s="1"/>
  <c r="F2246" s="1"/>
  <c r="I1597"/>
  <c r="H1093"/>
  <c r="H1095" s="1"/>
  <c r="H1025" s="1"/>
  <c r="F851"/>
  <c r="I2364"/>
  <c r="I2246" s="1"/>
  <c r="G1220"/>
  <c r="G1027" s="1"/>
  <c r="F1095"/>
  <c r="F1025" s="1"/>
  <c r="F725"/>
  <c r="F678" s="1"/>
  <c r="F680" s="1"/>
  <c r="I576"/>
  <c r="F2550"/>
  <c r="F2552" s="1"/>
  <c r="F2430" s="1"/>
  <c r="G1994"/>
  <c r="G1812" s="1"/>
  <c r="G1803"/>
  <c r="G1589" s="1"/>
  <c r="G1095"/>
  <c r="G1025" s="1"/>
  <c r="G1018"/>
  <c r="G837" s="1"/>
  <c r="I966"/>
  <c r="I836" s="1"/>
  <c r="H576"/>
  <c r="G621"/>
  <c r="G562" s="1"/>
  <c r="I410"/>
  <c r="H2550"/>
  <c r="H2552" s="1"/>
  <c r="H2430" s="1"/>
  <c r="F2496"/>
  <c r="I2422"/>
  <c r="I2247" s="1"/>
  <c r="H2312"/>
  <c r="H2314" s="1"/>
  <c r="H2245" s="1"/>
  <c r="I1659"/>
  <c r="I1586" s="1"/>
  <c r="I1596"/>
  <c r="I2314"/>
  <c r="I2245" s="1"/>
  <c r="G2182"/>
  <c r="G2183" s="1"/>
  <c r="G2238"/>
  <c r="G2177" s="1"/>
  <c r="G2179" s="1"/>
  <c r="G386" s="1"/>
  <c r="F2054"/>
  <c r="F2056" s="1"/>
  <c r="F1813" s="1"/>
  <c r="F1935"/>
  <c r="F1937" s="1"/>
  <c r="F1811" s="1"/>
  <c r="F1709"/>
  <c r="F1711" s="1"/>
  <c r="F1587" s="1"/>
  <c r="H1495"/>
  <c r="H1497" s="1"/>
  <c r="H1032" s="1"/>
  <c r="I1436"/>
  <c r="I1031" s="1"/>
  <c r="F1324"/>
  <c r="F1326" s="1"/>
  <c r="F1029" s="1"/>
  <c r="H1324"/>
  <c r="H1326" s="1"/>
  <c r="H1029" s="1"/>
  <c r="I2056"/>
  <c r="I1813" s="1"/>
  <c r="H1152"/>
  <c r="H1154" s="1"/>
  <c r="H1026" s="1"/>
  <c r="F1152"/>
  <c r="F1154" s="1"/>
  <c r="F1026" s="1"/>
  <c r="I1820"/>
  <c r="I1877"/>
  <c r="I1810" s="1"/>
  <c r="I1154"/>
  <c r="I1026" s="1"/>
  <c r="G1035"/>
  <c r="I575"/>
  <c r="I621"/>
  <c r="I562" s="1"/>
  <c r="F72"/>
  <c r="I2436"/>
  <c r="I2435"/>
  <c r="H2496"/>
  <c r="H2498" s="1"/>
  <c r="H2429" s="1"/>
  <c r="H1821"/>
  <c r="H1801"/>
  <c r="H1803" s="1"/>
  <c r="H1589" s="1"/>
  <c r="I1518"/>
  <c r="I1520" s="1"/>
  <c r="I1578"/>
  <c r="I1506" s="1"/>
  <c r="I1516" s="1"/>
  <c r="I383" s="1"/>
  <c r="I1326"/>
  <c r="I1029" s="1"/>
  <c r="G678"/>
  <c r="G680" s="1"/>
  <c r="G727"/>
  <c r="G660" s="1"/>
  <c r="G676" s="1"/>
  <c r="G379" s="1"/>
  <c r="F51"/>
  <c r="F54" s="1"/>
  <c r="G2254"/>
  <c r="G2314"/>
  <c r="G2245" s="1"/>
  <c r="G2253"/>
  <c r="I2183"/>
  <c r="I2170"/>
  <c r="I1815" s="1"/>
  <c r="I1754"/>
  <c r="I1588" s="1"/>
  <c r="I851"/>
  <c r="I850"/>
  <c r="G2436"/>
  <c r="I1821"/>
  <c r="F1875"/>
  <c r="F1877" s="1"/>
  <c r="F1810" s="1"/>
  <c r="I1497"/>
  <c r="I1032" s="1"/>
  <c r="F1434"/>
  <c r="F1436" s="1"/>
  <c r="F1031" s="1"/>
  <c r="G1381"/>
  <c r="G1030" s="1"/>
  <c r="G1283"/>
  <c r="G1028" s="1"/>
  <c r="F964"/>
  <c r="F966" s="1"/>
  <c r="F836" s="1"/>
  <c r="I904"/>
  <c r="I835" s="1"/>
  <c r="G753"/>
  <c r="G755" s="1"/>
  <c r="G826"/>
  <c r="G734" s="1"/>
  <c r="G751" s="1"/>
  <c r="G380" s="1"/>
  <c r="I653"/>
  <c r="I563" s="1"/>
  <c r="F497"/>
  <c r="F499" s="1"/>
  <c r="F402" s="1"/>
  <c r="I1036"/>
  <c r="I1035"/>
  <c r="H964"/>
  <c r="H966" s="1"/>
  <c r="H836" s="1"/>
  <c r="F824"/>
  <c r="F753" s="1"/>
  <c r="F755" s="1"/>
  <c r="F619"/>
  <c r="F575" s="1"/>
  <c r="H497"/>
  <c r="H499" s="1"/>
  <c r="H402" s="1"/>
  <c r="H2436"/>
  <c r="G2435"/>
  <c r="F2254"/>
  <c r="G2111"/>
  <c r="G1814" s="1"/>
  <c r="G1821"/>
  <c r="F1379"/>
  <c r="F1381" s="1"/>
  <c r="F1030" s="1"/>
  <c r="F1281"/>
  <c r="F1283" s="1"/>
  <c r="F1028" s="1"/>
  <c r="F1016"/>
  <c r="F1018" s="1"/>
  <c r="F837" s="1"/>
  <c r="H902"/>
  <c r="H904" s="1"/>
  <c r="H835" s="1"/>
  <c r="G576"/>
  <c r="F2618"/>
  <c r="F19" s="1"/>
  <c r="H2604"/>
  <c r="H2606" s="1"/>
  <c r="H2431" s="1"/>
  <c r="F2312"/>
  <c r="I2498"/>
  <c r="I2429" s="1"/>
  <c r="F1821"/>
  <c r="F1752"/>
  <c r="F1754" s="1"/>
  <c r="F1588" s="1"/>
  <c r="G2618"/>
  <c r="F2436"/>
  <c r="H2420"/>
  <c r="H2422" s="1"/>
  <c r="H2247" s="1"/>
  <c r="H2168"/>
  <c r="F2168"/>
  <c r="F2170" s="1"/>
  <c r="F1815" s="1"/>
  <c r="F2109"/>
  <c r="F2111" s="1"/>
  <c r="F1814" s="1"/>
  <c r="H2054"/>
  <c r="H2056" s="1"/>
  <c r="H1813" s="1"/>
  <c r="H1935"/>
  <c r="H1937" s="1"/>
  <c r="H1811" s="1"/>
  <c r="G1596"/>
  <c r="G1754"/>
  <c r="G1588" s="1"/>
  <c r="G1597"/>
  <c r="G1659"/>
  <c r="G1586" s="1"/>
  <c r="G1519"/>
  <c r="G1520" s="1"/>
  <c r="G1578"/>
  <c r="G1506" s="1"/>
  <c r="G1516" s="1"/>
  <c r="G383" s="1"/>
  <c r="H1576"/>
  <c r="G575"/>
  <c r="G653"/>
  <c r="G563" s="1"/>
  <c r="H619"/>
  <c r="G465"/>
  <c r="G401" s="1"/>
  <c r="G409"/>
  <c r="H1709"/>
  <c r="H1711" s="1"/>
  <c r="H1587" s="1"/>
  <c r="H2362"/>
  <c r="H2364" s="1"/>
  <c r="H2246" s="1"/>
  <c r="F2236"/>
  <c r="H2236"/>
  <c r="H2109"/>
  <c r="H2111" s="1"/>
  <c r="H1814" s="1"/>
  <c r="F1992"/>
  <c r="F1994" s="1"/>
  <c r="F1812" s="1"/>
  <c r="H1875"/>
  <c r="H1877" s="1"/>
  <c r="H1810" s="1"/>
  <c r="F2420"/>
  <c r="F2422" s="1"/>
  <c r="F2247" s="1"/>
  <c r="H1752"/>
  <c r="H1754" s="1"/>
  <c r="H1588" s="1"/>
  <c r="F1597"/>
  <c r="F1657"/>
  <c r="F1576"/>
  <c r="F1495"/>
  <c r="F1497" s="1"/>
  <c r="F1032" s="1"/>
  <c r="H1036"/>
  <c r="H824"/>
  <c r="H651"/>
  <c r="H653" s="1"/>
  <c r="H563" s="1"/>
  <c r="H552"/>
  <c r="H554" s="1"/>
  <c r="H403" s="1"/>
  <c r="G410"/>
  <c r="H463"/>
  <c r="I50"/>
  <c r="I8" s="1"/>
  <c r="I15" s="1"/>
  <c r="G1820"/>
  <c r="F1801"/>
  <c r="F1803" s="1"/>
  <c r="F1589" s="1"/>
  <c r="H1657"/>
  <c r="I554"/>
  <c r="I403" s="1"/>
  <c r="F463"/>
  <c r="I2254"/>
  <c r="I2253"/>
  <c r="H1597"/>
  <c r="H1434"/>
  <c r="H1436" s="1"/>
  <c r="H1031" s="1"/>
  <c r="I1220"/>
  <c r="I1027" s="1"/>
  <c r="H1218"/>
  <c r="H1220" s="1"/>
  <c r="H1027" s="1"/>
  <c r="F1220"/>
  <c r="F1027" s="1"/>
  <c r="F1036"/>
  <c r="I1018"/>
  <c r="I837" s="1"/>
  <c r="H1016"/>
  <c r="H1018" s="1"/>
  <c r="H837" s="1"/>
  <c r="H851"/>
  <c r="F902"/>
  <c r="I755"/>
  <c r="G554"/>
  <c r="G403" s="1"/>
  <c r="I465"/>
  <c r="I401" s="1"/>
  <c r="I409"/>
  <c r="G370"/>
  <c r="G851"/>
  <c r="G850"/>
  <c r="I680"/>
  <c r="F552"/>
  <c r="F554" s="1"/>
  <c r="F403" s="1"/>
  <c r="H172"/>
  <c r="G50"/>
  <c r="G8" s="1"/>
  <c r="G15" s="1"/>
  <c r="F576"/>
  <c r="H410"/>
  <c r="F172"/>
  <c r="I1598" l="1"/>
  <c r="G852"/>
  <c r="G848"/>
  <c r="G381" s="1"/>
  <c r="H2435"/>
  <c r="H2437" s="1"/>
  <c r="G2433"/>
  <c r="G388" s="1"/>
  <c r="I2255"/>
  <c r="F727"/>
  <c r="F660" s="1"/>
  <c r="F676" s="1"/>
  <c r="F379" s="1"/>
  <c r="F577"/>
  <c r="F2435"/>
  <c r="H678"/>
  <c r="H680" s="1"/>
  <c r="F621"/>
  <c r="F562" s="1"/>
  <c r="F573" s="1"/>
  <c r="F378" s="1"/>
  <c r="I1818"/>
  <c r="I385" s="1"/>
  <c r="G1037"/>
  <c r="I2251"/>
  <c r="I387" s="1"/>
  <c r="G1033"/>
  <c r="G382" s="1"/>
  <c r="I2433"/>
  <c r="I388" s="1"/>
  <c r="G1818"/>
  <c r="G385" s="1"/>
  <c r="I1037"/>
  <c r="I852"/>
  <c r="I1594"/>
  <c r="I384" s="1"/>
  <c r="F392"/>
  <c r="F18" s="1"/>
  <c r="G1594"/>
  <c r="G384" s="1"/>
  <c r="G2251"/>
  <c r="G387" s="1"/>
  <c r="H848"/>
  <c r="H381" s="1"/>
  <c r="F1033"/>
  <c r="F382" s="1"/>
  <c r="I392"/>
  <c r="I18" s="1"/>
  <c r="B26" s="1"/>
  <c r="F1818"/>
  <c r="F385" s="1"/>
  <c r="G573"/>
  <c r="G378" s="1"/>
  <c r="G2437"/>
  <c r="I2437"/>
  <c r="I577"/>
  <c r="I1822"/>
  <c r="F2437"/>
  <c r="I848"/>
  <c r="I381" s="1"/>
  <c r="H1033"/>
  <c r="H382" s="1"/>
  <c r="F1035"/>
  <c r="F1037" s="1"/>
  <c r="I1033"/>
  <c r="I382" s="1"/>
  <c r="F826"/>
  <c r="F734" s="1"/>
  <c r="F751" s="1"/>
  <c r="F380" s="1"/>
  <c r="G1822"/>
  <c r="H850"/>
  <c r="H852" s="1"/>
  <c r="F2498"/>
  <c r="F2429" s="1"/>
  <c r="F2433" s="1"/>
  <c r="F388" s="1"/>
  <c r="H2251"/>
  <c r="H387" s="1"/>
  <c r="I407"/>
  <c r="I377" s="1"/>
  <c r="G577"/>
  <c r="G1598"/>
  <c r="G2255"/>
  <c r="I573"/>
  <c r="I378" s="1"/>
  <c r="F850"/>
  <c r="F852" s="1"/>
  <c r="F904"/>
  <c r="F835" s="1"/>
  <c r="F848" s="1"/>
  <c r="F381" s="1"/>
  <c r="H370"/>
  <c r="H37"/>
  <c r="H50" s="1"/>
  <c r="H8" s="1"/>
  <c r="H15" s="1"/>
  <c r="H826"/>
  <c r="H734" s="1"/>
  <c r="H751" s="1"/>
  <c r="H380" s="1"/>
  <c r="H753"/>
  <c r="H755" s="1"/>
  <c r="H2238"/>
  <c r="H2177" s="1"/>
  <c r="H2179" s="1"/>
  <c r="H386" s="1"/>
  <c r="H2181"/>
  <c r="H2183" s="1"/>
  <c r="G411"/>
  <c r="G391"/>
  <c r="H392"/>
  <c r="F465"/>
  <c r="F401" s="1"/>
  <c r="F407" s="1"/>
  <c r="F377" s="1"/>
  <c r="F409"/>
  <c r="G392"/>
  <c r="F2181"/>
  <c r="F2183" s="1"/>
  <c r="F2238"/>
  <c r="F2177" s="1"/>
  <c r="F2179" s="1"/>
  <c r="F386" s="1"/>
  <c r="G407"/>
  <c r="G377" s="1"/>
  <c r="H1518"/>
  <c r="H1520" s="1"/>
  <c r="H1578"/>
  <c r="H1506" s="1"/>
  <c r="H1516" s="1"/>
  <c r="H383" s="1"/>
  <c r="G27"/>
  <c r="G19"/>
  <c r="H19"/>
  <c r="H27"/>
  <c r="H2253"/>
  <c r="H2255" s="1"/>
  <c r="I411"/>
  <c r="I391"/>
  <c r="F1596"/>
  <c r="F1598" s="1"/>
  <c r="F1659"/>
  <c r="F1586" s="1"/>
  <c r="F1594" s="1"/>
  <c r="F384" s="1"/>
  <c r="F2314"/>
  <c r="F2245" s="1"/>
  <c r="F2251" s="1"/>
  <c r="F387" s="1"/>
  <c r="F2253"/>
  <c r="F2255" s="1"/>
  <c r="F370"/>
  <c r="F37"/>
  <c r="F50" s="1"/>
  <c r="F8" s="1"/>
  <c r="F15" s="1"/>
  <c r="H409"/>
  <c r="H465"/>
  <c r="H401" s="1"/>
  <c r="H407" s="1"/>
  <c r="H377" s="1"/>
  <c r="F1820"/>
  <c r="F1822" s="1"/>
  <c r="D27"/>
  <c r="B27"/>
  <c r="H621"/>
  <c r="H562" s="1"/>
  <c r="H573" s="1"/>
  <c r="H378" s="1"/>
  <c r="H575"/>
  <c r="H577" s="1"/>
  <c r="H2170"/>
  <c r="H1815" s="1"/>
  <c r="H1818" s="1"/>
  <c r="H385" s="1"/>
  <c r="H1820"/>
  <c r="H1822" s="1"/>
  <c r="H1596"/>
  <c r="H1598" s="1"/>
  <c r="H1659"/>
  <c r="H1586" s="1"/>
  <c r="H1594" s="1"/>
  <c r="H384" s="1"/>
  <c r="H1035"/>
  <c r="H1037" s="1"/>
  <c r="F1578"/>
  <c r="F1506" s="1"/>
  <c r="F1516" s="1"/>
  <c r="F383" s="1"/>
  <c r="F1518"/>
  <c r="F1520" s="1"/>
  <c r="H2433"/>
  <c r="H388" s="1"/>
  <c r="G389" l="1"/>
  <c r="D26"/>
  <c r="I389"/>
  <c r="H391"/>
  <c r="H411"/>
  <c r="H18"/>
  <c r="H26"/>
  <c r="G26"/>
  <c r="G18"/>
  <c r="G25"/>
  <c r="G393"/>
  <c r="G17"/>
  <c r="F391"/>
  <c r="F411"/>
  <c r="I17"/>
  <c r="I20" s="1"/>
  <c r="I393"/>
  <c r="H389"/>
  <c r="F389"/>
  <c r="G28" l="1"/>
  <c r="D25"/>
  <c r="D28" s="1"/>
  <c r="I21"/>
  <c r="B25"/>
  <c r="B28" s="1"/>
  <c r="F17"/>
  <c r="F20" s="1"/>
  <c r="F393"/>
  <c r="G20"/>
  <c r="H25"/>
  <c r="H393"/>
  <c r="H17"/>
  <c r="H20" s="1"/>
  <c r="H28" l="1"/>
</calcChain>
</file>

<file path=xl/sharedStrings.xml><?xml version="1.0" encoding="utf-8"?>
<sst xmlns="http://schemas.openxmlformats.org/spreadsheetml/2006/main" count="4131" uniqueCount="920">
  <si>
    <t>TOTAL</t>
  </si>
  <si>
    <t>Sub-Total</t>
  </si>
  <si>
    <t>Poverty Alleviation Scheme</t>
  </si>
  <si>
    <t>Welfare Loan Scheme</t>
  </si>
  <si>
    <t>INSURANCE PROGRAMMES (Superannuation)</t>
  </si>
  <si>
    <t>Housing Fund</t>
  </si>
  <si>
    <t>Co-Operative Soceity</t>
  </si>
  <si>
    <t>Housing Revolving Funds Deductions</t>
  </si>
  <si>
    <t>Union Dues</t>
  </si>
  <si>
    <t>Contributory Pension Scheme</t>
  </si>
  <si>
    <t>National Health Insurance Scheme</t>
  </si>
  <si>
    <t>01108</t>
  </si>
  <si>
    <t>Unremitted Deductions From Salary</t>
  </si>
  <si>
    <t>Unremitted Taxes: Value Added Tax</t>
  </si>
  <si>
    <t>Unremitted Taxes: Withholding Tax</t>
  </si>
  <si>
    <t>Unremitted Taxes: PAYE</t>
  </si>
  <si>
    <t>Unremitted Taxes</t>
  </si>
  <si>
    <t>Unremitted Deductions</t>
  </si>
  <si>
    <t>Contract Retention Fees</t>
  </si>
  <si>
    <t>Deposits - General</t>
  </si>
  <si>
    <t>Liabilities/ Equity</t>
  </si>
  <si>
    <t>LIABILITIES/EQUITY</t>
  </si>
  <si>
    <t>Margin for increase in Costs</t>
  </si>
  <si>
    <t>Anniversaries/Celebrations</t>
  </si>
  <si>
    <t>Monitoring And Evaluation</t>
  </si>
  <si>
    <t>Computer Software Acquisition</t>
  </si>
  <si>
    <t>Research And Development</t>
  </si>
  <si>
    <t>Acquisition of Non-Tangible Asset</t>
  </si>
  <si>
    <t>OTHER CAPITAL PROJECTS</t>
  </si>
  <si>
    <t>Water Pollution Prevention &amp; Control</t>
  </si>
  <si>
    <t>10101</t>
  </si>
  <si>
    <t>Industrial Pollution Prevention &amp; Control</t>
  </si>
  <si>
    <t xml:space="preserve">Wildlife Conservation </t>
  </si>
  <si>
    <t>Erosion and flood control</t>
  </si>
  <si>
    <t xml:space="preserve">Contruction of Drainage </t>
  </si>
  <si>
    <t xml:space="preserve">Erosion &amp; Flood Control (Drainages/Culverts) </t>
  </si>
  <si>
    <t>06106</t>
  </si>
  <si>
    <t>Tree Planting</t>
  </si>
  <si>
    <t>Preservation of the Environment - General</t>
  </si>
  <si>
    <t>PRESERVATION OF THE ENVIRONMENT</t>
  </si>
  <si>
    <t>Rehabilitation of Irrigation Facilities</t>
  </si>
  <si>
    <t>Rehabilitation of Dams</t>
  </si>
  <si>
    <t>Rehabilitation/Repairs- ICT Infrastructures</t>
  </si>
  <si>
    <t>Rehabilitation/Repairs Of Cemeteries</t>
  </si>
  <si>
    <t>Rehabilitation/Repairs- Power Generating Plants</t>
  </si>
  <si>
    <t>Rehabilitation/Repairs- Markets/Parks</t>
  </si>
  <si>
    <t>Rehabilitation/Repairs Of Boundaries</t>
  </si>
  <si>
    <r>
      <t xml:space="preserve">Rehabilitaion/Repairs of </t>
    </r>
    <r>
      <rPr>
        <b/>
        <sz val="12"/>
        <rFont val="Tahoma"/>
        <family val="2"/>
      </rPr>
      <t xml:space="preserve">Primary Schools </t>
    </r>
  </si>
  <si>
    <t>Rehabilitation / Repairs - Roads</t>
  </si>
  <si>
    <t>Rehabilitation / Repairs - Agricicultural Facilities</t>
  </si>
  <si>
    <t>Rehabilitation / Repairs - Sporting Facilities</t>
  </si>
  <si>
    <t>Rehabilitation / Repairs - Libraries</t>
  </si>
  <si>
    <t>Rehabilitation / Repairs - Fire Fighting Stations</t>
  </si>
  <si>
    <t>Rehabilitation/Repairs-Hospitals/Health Centres</t>
  </si>
  <si>
    <t>Rehabilitation/Repairs - Water Facilities</t>
  </si>
  <si>
    <t>Rehabilitation/Repairs - Housing</t>
  </si>
  <si>
    <t>Rehabilitation/Repairs Of Residential Buildings</t>
  </si>
  <si>
    <t>Rehabilitation/ Repairs of Fixed Assets - General</t>
  </si>
  <si>
    <t>REHABILITATION / REPAIRS</t>
  </si>
  <si>
    <t xml:space="preserve">Construction Of Irrigation Canals </t>
  </si>
  <si>
    <t>01102</t>
  </si>
  <si>
    <t>Construction of  fly over &amp; Inter-change at Tal'Udu Round-About Juction</t>
  </si>
  <si>
    <t>Construction of  fly over &amp;Under pass with  Inter-change at Dan-Agundi Juction</t>
  </si>
  <si>
    <t>01101</t>
  </si>
  <si>
    <r>
      <t xml:space="preserve">Construction Of ICT Infrastructures ( </t>
    </r>
    <r>
      <rPr>
        <b/>
        <sz val="12"/>
        <rFont val="Tahoma"/>
        <family val="2"/>
      </rPr>
      <t>WSSSRP EU/Unicef Assistted Project</t>
    </r>
    <r>
      <rPr>
        <sz val="12"/>
        <rFont val="Tahoma"/>
        <family val="2"/>
      </rPr>
      <t>)</t>
    </r>
  </si>
  <si>
    <t>Construction Of Power Generating Plants</t>
  </si>
  <si>
    <t>Construction Of Markets/Parks (at Kazurawa market in Kazurawa Ward )</t>
  </si>
  <si>
    <t>Construction Of Traffic /Street Lights (Suply of Diseal for Street Lights )</t>
  </si>
  <si>
    <t>Construction Of Boundary Pillars/ Right Of Ways</t>
  </si>
  <si>
    <t>Construction / Provision Of Recreational Facilities</t>
  </si>
  <si>
    <r>
      <t xml:space="preserve">Construction / Provision Of Infrastructure </t>
    </r>
    <r>
      <rPr>
        <b/>
        <sz val="12"/>
        <rFont val="Tahoma"/>
        <family val="2"/>
      </rPr>
      <t>(Furnishing of Imamu Wali Training center)</t>
    </r>
  </si>
  <si>
    <t>Construction / Provision Of Infrastructure      (Jummaat Prayer Mosque )</t>
  </si>
  <si>
    <r>
      <t xml:space="preserve">Provision of Join projects </t>
    </r>
    <r>
      <rPr>
        <b/>
        <sz val="12"/>
        <rFont val="Tahoma"/>
        <family val="2"/>
      </rPr>
      <t>5KM ROADS</t>
    </r>
  </si>
  <si>
    <t>Construction / Provision Of Roads GAMARYA - ZAMBUR KADAGE</t>
  </si>
  <si>
    <r>
      <t>Construction / Provision Of Roads</t>
    </r>
    <r>
      <rPr>
        <b/>
        <sz val="12"/>
        <rFont val="Tahoma"/>
        <family val="2"/>
      </rPr>
      <t xml:space="preserve"> ( Karkara Salamu Alaikum )</t>
    </r>
  </si>
  <si>
    <t>Construction / Provision Of Agricultural Facilities</t>
  </si>
  <si>
    <t>Construction / Provision Of Sporting Facilities</t>
  </si>
  <si>
    <t>Construction / Provision Of Libraries</t>
  </si>
  <si>
    <t>Construction / Provision Of Fire Fighting Stations</t>
  </si>
  <si>
    <t>1% Educational Trust Fund</t>
  </si>
  <si>
    <t>Construction/Provision Of Public Schools (Fencing of Maitama Sule  G.G.S.S Gaya )</t>
  </si>
  <si>
    <r>
      <t xml:space="preserve">Completion/Provision Of Public Schools </t>
    </r>
    <r>
      <rPr>
        <b/>
        <sz val="12"/>
        <rFont val="Tahoma"/>
        <family val="2"/>
      </rPr>
      <t>(Technical School )</t>
    </r>
  </si>
  <si>
    <r>
      <t xml:space="preserve">Construction/Provision Of Public Schools </t>
    </r>
    <r>
      <rPr>
        <b/>
        <sz val="12"/>
        <rFont val="Tahoma"/>
        <family val="2"/>
      </rPr>
      <t>(School of Islamic Studies S.I.S.)</t>
    </r>
  </si>
  <si>
    <r>
      <t xml:space="preserve">Construction/Provision for </t>
    </r>
    <r>
      <rPr>
        <b/>
        <sz val="12"/>
        <rFont val="Tahoma"/>
        <family val="2"/>
      </rPr>
      <t>Senior secondary School .</t>
    </r>
  </si>
  <si>
    <t>Construction/Provision for Funding of free/compulsory primary/secondary education in kano state.</t>
  </si>
  <si>
    <t>Construction/Provision Of Public Schools(Primary) IN 10 WARDS</t>
  </si>
  <si>
    <t>Construction/Provision Of Hospitals/ Primary Health Centres.</t>
  </si>
  <si>
    <r>
      <t xml:space="preserve">Construc/Provision Of Electricity </t>
    </r>
    <r>
      <rPr>
        <b/>
        <sz val="12"/>
        <rFont val="Tahoma"/>
        <family val="2"/>
      </rPr>
      <t>(Independent power project)</t>
    </r>
  </si>
  <si>
    <t>,</t>
  </si>
  <si>
    <t>Construction/Provision Of Electricity</t>
  </si>
  <si>
    <r>
      <t xml:space="preserve">Construction/Provison of </t>
    </r>
    <r>
      <rPr>
        <b/>
        <sz val="12"/>
        <color rgb="FF000000"/>
        <rFont val="Tahoma"/>
        <family val="2"/>
      </rPr>
      <t>JOINT PROJECT BTW STATE &amp; L.G,</t>
    </r>
  </si>
  <si>
    <r>
      <t>Construc/Provision Of Office Buildings</t>
    </r>
    <r>
      <rPr>
        <b/>
        <sz val="12"/>
        <color rgb="FF000000"/>
        <rFont val="Tahoma"/>
        <family val="2"/>
      </rPr>
      <t>( Zauren Sulhu )</t>
    </r>
  </si>
  <si>
    <t>23020101</t>
  </si>
  <si>
    <t>Construction/Provision Of Office Buildings</t>
  </si>
  <si>
    <t>CONSTRUCTION / PROVISION OF FIXED ASSETS - GENERAL</t>
  </si>
  <si>
    <t>23020100</t>
  </si>
  <si>
    <t>CONSTRUCTION / PROVISION</t>
  </si>
  <si>
    <t>2302</t>
  </si>
  <si>
    <t>Procurement Of Tricycle</t>
  </si>
  <si>
    <t>Procurement Of Diving Equipment</t>
  </si>
  <si>
    <t>Procurement Of Surveying Equipment</t>
  </si>
  <si>
    <t>Procurement Of Recreational Facilities</t>
  </si>
  <si>
    <r>
      <t xml:space="preserve">Procurement Of Industrial Equipment/Purchase of Shops at </t>
    </r>
    <r>
      <rPr>
        <b/>
        <sz val="12"/>
        <rFont val="Tahoma"/>
        <family val="2"/>
      </rPr>
      <t>(Kanawa Market Dangwauro)</t>
    </r>
  </si>
  <si>
    <t xml:space="preserve">Procurement Of Industrial Equipment </t>
  </si>
  <si>
    <t>Procurement Of Security Equipment</t>
  </si>
  <si>
    <t>Procurement Of Agricultural Equipment ( Tractor &amp; Impliments )</t>
  </si>
  <si>
    <t>Procurement Of Agricultural Equipment ( Agro Chemicals )</t>
  </si>
  <si>
    <t>Procurement Of Agricultural Equipment( Fertilizer)</t>
  </si>
  <si>
    <t>Procurement Of Agricultural Equipment ( Animal Traction  )</t>
  </si>
  <si>
    <t>Procurement Of Sporting / Gaming Equipment</t>
  </si>
  <si>
    <t>Procurement Of Library Books &amp; Equipment</t>
  </si>
  <si>
    <t>Procurement Of Teaching/Learning Aid Equipment</t>
  </si>
  <si>
    <t>Procurement Of Fire Fighting Equipment</t>
  </si>
  <si>
    <t xml:space="preserve">Procurement Of Health/Medical Equipment </t>
  </si>
  <si>
    <t>23010122</t>
  </si>
  <si>
    <t>Procurement Of Residential Furniture</t>
  </si>
  <si>
    <t>Procurement Of Canteen/Kitchen Equipment</t>
  </si>
  <si>
    <t xml:space="preserve">Procurement Of Power Generating Set </t>
  </si>
  <si>
    <t>1101</t>
  </si>
  <si>
    <t>Procurement Of Scanners</t>
  </si>
  <si>
    <t>Procurement Of Shredding Machines</t>
  </si>
  <si>
    <t>Procurement Of Typewriters</t>
  </si>
  <si>
    <t>Procurement Of Photocopying Machines</t>
  </si>
  <si>
    <t>Procurement Of Computer Printers</t>
  </si>
  <si>
    <t>Procurement Of Computers</t>
  </si>
  <si>
    <t>Procurement Of Sea Boats</t>
  </si>
  <si>
    <t>Procurement Of Buses</t>
  </si>
  <si>
    <t>Procurement Of Trucks</t>
  </si>
  <si>
    <t>Procurement Of Motor Vehicles</t>
  </si>
  <si>
    <t>Procurement of Motor Cycles</t>
  </si>
  <si>
    <t>Procurement of Residential Buildings</t>
  </si>
  <si>
    <t>Procurement of Office Buildings</t>
  </si>
  <si>
    <t>Procurement/Acquisition Of Land</t>
  </si>
  <si>
    <t>Procurement OF FIXED ASSETS - GENERAL</t>
  </si>
  <si>
    <t>FIXED ASSETS ProcurementD</t>
  </si>
  <si>
    <t>2301</t>
  </si>
  <si>
    <t>CAPITAL EXPENDITURE</t>
  </si>
  <si>
    <t>23</t>
  </si>
  <si>
    <t>DESCRIPTION</t>
  </si>
  <si>
    <t>GEO
CODE</t>
  </si>
  <si>
    <t>FUNCTIONAL
CODE</t>
  </si>
  <si>
    <t>FUND 
CODE</t>
  </si>
  <si>
    <t>ECONOMIC
 CODE</t>
  </si>
  <si>
    <t>KANO STATE GOVERNMENT</t>
  </si>
  <si>
    <t>GAYA LOCAL GOVERNMENT</t>
  </si>
  <si>
    <t>GRAND TOTAL</t>
  </si>
  <si>
    <t>FIXED ASSETS Procurement</t>
  </si>
  <si>
    <t>ADMIN
 CODE</t>
  </si>
  <si>
    <t>OVERHEAD COST</t>
  </si>
  <si>
    <t>PERSONNEL COST</t>
  </si>
  <si>
    <t>Other Miscellaneous Expenses</t>
  </si>
  <si>
    <t>MISCELLANEOUS EXPENSES GENERAL</t>
  </si>
  <si>
    <t>Monitoring &amp; Evaluation</t>
  </si>
  <si>
    <t>CONSULTNIG &amp; PROFESSIONAL SERVICE GENERAL</t>
  </si>
  <si>
    <t>International Travel &amp; Transport: Others</t>
  </si>
  <si>
    <t>International Travel &amp; Transport: Training</t>
  </si>
  <si>
    <t>Local Travel &amp; Transport: Others</t>
  </si>
  <si>
    <t>Local Travel &amp; Transport: Training</t>
  </si>
  <si>
    <t>TRAVEL&amp; TRANSPORT - GENERAL</t>
  </si>
  <si>
    <t>Casual Workers Allowance</t>
  </si>
  <si>
    <t>PERSONNEL COST FOR NON-STAFF</t>
  </si>
  <si>
    <t xml:space="preserve">Medical Allowance                                                     </t>
  </si>
  <si>
    <t>21020515</t>
  </si>
  <si>
    <t xml:space="preserve">Ramadan/ Sallah Gesture                                               </t>
  </si>
  <si>
    <t>21020512</t>
  </si>
  <si>
    <t xml:space="preserve">Utility Allowance                                                     </t>
  </si>
  <si>
    <t>21020504</t>
  </si>
  <si>
    <t xml:space="preserve">Meal Subsidy                                                          </t>
  </si>
  <si>
    <t>21020503</t>
  </si>
  <si>
    <t xml:space="preserve">Transport Allowances                                                  </t>
  </si>
  <si>
    <t>21020502</t>
  </si>
  <si>
    <t xml:space="preserve">Housing / Rent Allowances                                             </t>
  </si>
  <si>
    <t>21020501</t>
  </si>
  <si>
    <t>ALLOWANCES FOR JUNIOR STAFF</t>
  </si>
  <si>
    <t>ALLOWANCES FOR SENIOR STAFF</t>
  </si>
  <si>
    <t>Entertaiment allowance</t>
  </si>
  <si>
    <t>Responsibility allowance</t>
  </si>
  <si>
    <t>Domestic servant allowance</t>
  </si>
  <si>
    <t>ALLOWANCES FOR MANAGEMENT STAFF</t>
  </si>
  <si>
    <t>Staff Palliative</t>
  </si>
  <si>
    <t>Provision of anticipated salary increment</t>
  </si>
  <si>
    <t>Salary Of Contract Staff</t>
  </si>
  <si>
    <t>Salary Of Junior Staff</t>
  </si>
  <si>
    <t>Salary Of Senior Staff</t>
  </si>
  <si>
    <t>Salary Of Management Staff</t>
  </si>
  <si>
    <t>BASIC SALARY</t>
  </si>
  <si>
    <t>EXPENDITURE</t>
  </si>
  <si>
    <t>DEPARTMENT: 05 35 001 001 00 Water, Environment, Sanitation and Hygiene (Monitoring and Evaluation Section) 05 35 001 001 03</t>
  </si>
  <si>
    <t>RECURRENT EXPENDITURE</t>
  </si>
  <si>
    <t>Cleaning &amp; Fumigation Services</t>
  </si>
  <si>
    <t>OTHER SERVICES - GENERAL</t>
  </si>
  <si>
    <t>Local Training (Training of Midwife)</t>
  </si>
  <si>
    <t>TRAINING -GENERAL</t>
  </si>
  <si>
    <r>
      <t>Others (Epidemic preparedness &amp;response</t>
    </r>
    <r>
      <rPr>
        <b/>
        <sz val="12"/>
        <rFont val="Tahoma"/>
        <family val="2"/>
      </rPr>
      <t>(EPR) Polio and Covid -19</t>
    </r>
  </si>
  <si>
    <t>Uniforms &amp; Other Clothing</t>
  </si>
  <si>
    <t>Drugs/Laboratories/Medical Supplies</t>
  </si>
  <si>
    <t>MATERIALS &amp; SUPPLIES - GENERAL</t>
  </si>
  <si>
    <t>Other Allowances</t>
  </si>
  <si>
    <t xml:space="preserve">Hazard Allowance                                                      </t>
  </si>
  <si>
    <t xml:space="preserve">Shifting Allowance  </t>
  </si>
  <si>
    <t xml:space="preserve">Shifting Allowance                                                    </t>
  </si>
  <si>
    <t>Other Allowances (Non-clinical)</t>
  </si>
  <si>
    <t>Cons. Salary Of Junior Staff</t>
  </si>
  <si>
    <t>Cons. Salary Of Senior Staff</t>
  </si>
  <si>
    <t>Cons. Salary Of Management Staff</t>
  </si>
  <si>
    <t>CONSOLIDATED SALARY</t>
  </si>
  <si>
    <t xml:space="preserve">   DEPARTMENT: 05 35 001 001 00 Water, Environment, Sanitation and Hygiene (Enviromental, Sanitation and Hygiene Section) 05 35 001 001 02</t>
  </si>
  <si>
    <t>PERS0RNAL COST</t>
  </si>
  <si>
    <t xml:space="preserve">Grants to Communities /NGOs/FBOs/CBOs </t>
  </si>
  <si>
    <t>LOCAL GRANT AND CONTRIBUTION</t>
  </si>
  <si>
    <t>Other Fuelling</t>
  </si>
  <si>
    <t>FUEL AND LUBRICANT CONSULT</t>
  </si>
  <si>
    <t>Other Maintenance Services</t>
  </si>
  <si>
    <t>water treatment chemicals</t>
  </si>
  <si>
    <t>22020312</t>
  </si>
  <si>
    <t>MAINTENANCE SERVICES - GENERAL</t>
  </si>
  <si>
    <t>Others</t>
  </si>
  <si>
    <t>MATERIAL AND SUPPLIES- GENERAL</t>
  </si>
  <si>
    <t>Water  Rates</t>
  </si>
  <si>
    <t>UTILITIES-GENERAL</t>
  </si>
  <si>
    <t>GEO 
CODE</t>
  </si>
  <si>
    <t>FUNCTIONAL 
CODE</t>
  </si>
  <si>
    <t>FUND  
CODE</t>
  </si>
  <si>
    <t>ECONOMIC 
 CODE</t>
  </si>
  <si>
    <t xml:space="preserve">   DEPARTMENT: 05 35 001 001 00 Water, Environment, Sanitation and Hygiene (Water Supply) 05 35 001 001 01</t>
  </si>
  <si>
    <t>SUMMARY</t>
  </si>
  <si>
    <t>MONITORING AND EVALUATION</t>
  </si>
  <si>
    <t>ENVIRONMENTAL, SANITATION AND HYGIENE</t>
  </si>
  <si>
    <t>WATER SUPPLY</t>
  </si>
  <si>
    <t>ADMIN 
 CODE</t>
  </si>
  <si>
    <t xml:space="preserve">  DEPARTMENT: 05 35 001 001 00 Water, Environment, Sanitation and Hygiene (WESH)</t>
  </si>
  <si>
    <t>RECURRENT EXPENDITURE SUMMARY</t>
  </si>
  <si>
    <t>Grants to Communities/NGOs/FBOs/CBOs</t>
  </si>
  <si>
    <t>LOCAL GRANTS AND CONTRIBUTIONS</t>
  </si>
  <si>
    <t>GRANT AND CONTRIBUTION GENERAL</t>
  </si>
  <si>
    <t>22021017</t>
  </si>
  <si>
    <r>
      <t>Research And Documentations</t>
    </r>
    <r>
      <rPr>
        <b/>
        <sz val="10"/>
        <rFont val="Tahoma"/>
        <family val="2"/>
      </rPr>
      <t xml:space="preserve"> ( Census)</t>
    </r>
  </si>
  <si>
    <t>Consulting and Professional Services - General</t>
  </si>
  <si>
    <t>Refreshment and Meals</t>
  </si>
  <si>
    <t>22021001</t>
  </si>
  <si>
    <t>22021000</t>
  </si>
  <si>
    <t xml:space="preserve">                  DEPARTMENT: 02 20 003 001 00 Planning , Research &amp; Statactics (Statistics Unit) 02 20 003 001 03</t>
  </si>
  <si>
    <t>Annual Budget Preparation Expenses</t>
  </si>
  <si>
    <t xml:space="preserve">                  DEPARTMENT: 02 20 003 001 02 Planning , Research &amp; Statactics (Budget  Unit) 02 20 003 001 02</t>
  </si>
  <si>
    <t>Publicity and Advertisements</t>
  </si>
  <si>
    <t>Printing Of Security Documents</t>
  </si>
  <si>
    <t>Office stationery/ computer consumbles</t>
  </si>
  <si>
    <t xml:space="preserve">Domestic Servant Allowance                                            </t>
  </si>
  <si>
    <t xml:space="preserve">Entertainment Allowance                                                </t>
  </si>
  <si>
    <t xml:space="preserve">Responsibility Allowance                                              </t>
  </si>
  <si>
    <t>ALLOWANCES</t>
  </si>
  <si>
    <t xml:space="preserve">                       DEPARTMENT: 02 20 003 001 00 Planning ,Research&amp;Statactics (Planing Unit) 02 20 003 001 01</t>
  </si>
  <si>
    <t>STATISTICS</t>
  </si>
  <si>
    <t>BUDGET</t>
  </si>
  <si>
    <t>PLANNING</t>
  </si>
  <si>
    <t>DEPARTMENT:- PLANING, BUDGET, RESEARCH &amp; STATISTIC CODE:-02 20 003 001 00</t>
  </si>
  <si>
    <r>
      <t xml:space="preserve">Grants to Communities /NGOs/FBOs/CBOs                           </t>
    </r>
    <r>
      <rPr>
        <b/>
        <sz val="12"/>
        <rFont val="Tahoma"/>
        <family val="2"/>
      </rPr>
      <t>(3% Emirate Council and others)</t>
    </r>
  </si>
  <si>
    <t>MISCELLANEOUS EXPENSES - GENERAL</t>
  </si>
  <si>
    <t>Traditional Rulers Allowances (Limamai, Na'ibai and Ladanai)</t>
  </si>
  <si>
    <t xml:space="preserve">                                                     DEPARTMENT: 05 051 002 001 00 Traditional Rulers</t>
  </si>
  <si>
    <t>TRADITIONAL RULERS</t>
  </si>
  <si>
    <t>DEPARTMENT:- DISTRICT ADMIN          CODE:- 05 51 002 001 00</t>
  </si>
  <si>
    <t>Residential Rent</t>
  </si>
  <si>
    <t>Office Rent</t>
  </si>
  <si>
    <t>Maintenance Of office/residential buildings</t>
  </si>
  <si>
    <t>22020403</t>
  </si>
  <si>
    <t xml:space="preserve">Maintenance Of Office Furniture </t>
  </si>
  <si>
    <t>22020402</t>
  </si>
  <si>
    <t>Maitenance Services - General</t>
  </si>
  <si>
    <t>22020400</t>
  </si>
  <si>
    <t>21020306</t>
  </si>
  <si>
    <t>21020305</t>
  </si>
  <si>
    <t>21020314</t>
  </si>
  <si>
    <t>Salary Of Jenior Staff</t>
  </si>
  <si>
    <t>21010105</t>
  </si>
  <si>
    <t>21010104</t>
  </si>
  <si>
    <t xml:space="preserve">                      DEPARTMENT: WORKS 02 24 001 001 00 (Estate section) 02 24 001 001 07</t>
  </si>
  <si>
    <t>Surveying Services</t>
  </si>
  <si>
    <t>CONSULTING &amp; PROFESSIONAL SERVICE-GENERAL</t>
  </si>
  <si>
    <t xml:space="preserve">                 DEPARTMENT: WORKS 02 24 001 001 00 (Land&amp;Survey) 02 24 001 001 06</t>
  </si>
  <si>
    <t>Maintenance Of Markets/Public Places</t>
  </si>
  <si>
    <t>Maintenance Of Office Building / Residential Qtrs.</t>
  </si>
  <si>
    <t>Sewerage Charges</t>
  </si>
  <si>
    <t>UTILITIES - GENERAL</t>
  </si>
  <si>
    <t xml:space="preserve">                       DEPARTMENT: WORKS  02 24 001 001 00 (Building section) 02 24 001 001 05</t>
  </si>
  <si>
    <t>Maintenance Of Street Lightings</t>
  </si>
  <si>
    <t>Electricity Charges</t>
  </si>
  <si>
    <t xml:space="preserve">                               DEPARTMENT: WORKS 02 24 001 001 00 (Electrical  section) 02 24 001 001 04</t>
  </si>
  <si>
    <t>Other Fuel Cost</t>
  </si>
  <si>
    <t>Plant/Generator Fuel Cost</t>
  </si>
  <si>
    <t>Motor Vehicle Fuel Cost</t>
  </si>
  <si>
    <t>FUEL &amp; LUBRICANTS - GENERAL</t>
  </si>
  <si>
    <t>Maintenance of Plant / Generators</t>
  </si>
  <si>
    <t>Maintenance Of Motor Vehicle / Transport Equipment</t>
  </si>
  <si>
    <t>PESONNEL COST FOR NON-STAFF</t>
  </si>
  <si>
    <t>21020403</t>
  </si>
  <si>
    <t xml:space="preserve">                                   DEPARTMENT: W0RKS 02 24 001 001 00 (Mechanical  section) 02 24 001 001 02 </t>
  </si>
  <si>
    <t>others</t>
  </si>
  <si>
    <t>22020406</t>
  </si>
  <si>
    <t>Minor Road Maintenance</t>
  </si>
  <si>
    <t xml:space="preserve">                    DEPARTMENT: WORKS 02 24 001 001 00 (Road section) 02 24 001 001 01 </t>
  </si>
  <si>
    <t>ESTATE</t>
  </si>
  <si>
    <t>LAND &amp; SURVEY</t>
  </si>
  <si>
    <t>BUILDING</t>
  </si>
  <si>
    <t>ELECTRICAL</t>
  </si>
  <si>
    <t>MECHNICAL</t>
  </si>
  <si>
    <t>ROAD</t>
  </si>
  <si>
    <t>DEPARTMENT:- WORKS &amp; HOUSING  CODE:- 02 24 001 001 00</t>
  </si>
  <si>
    <t>Others (Fish Farming Activities)</t>
  </si>
  <si>
    <t>21020300</t>
  </si>
  <si>
    <t xml:space="preserve">                            DEPARTMENT: 02 15 001 001 00 AGRICULTURE (Fishery section) 02 15 001 001 04</t>
  </si>
  <si>
    <t>Others/Cattle Vaccination activities &amp; Livestock diseases</t>
  </si>
  <si>
    <t>Drugs/Laboratory/Medical Supplies</t>
  </si>
  <si>
    <t>22020307</t>
  </si>
  <si>
    <t>OTHER RECURRENT COSTS</t>
  </si>
  <si>
    <t>Non-clinical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</si>
  <si>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</si>
  <si>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</si>
  <si>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 Salary Of Management Staff</t>
  </si>
  <si>
    <t xml:space="preserve">                     DEPARTMENT: 02 15 001 001 00 AGRICULTURE (Vetinary section) 02 15 001 001 03</t>
  </si>
  <si>
    <t>Others (Plant Nursary)</t>
  </si>
  <si>
    <t xml:space="preserve">                          DEPARTMENT: 02 15 001 001 00 AGRICULTURE (Forestry section) 02 15 001 001 02</t>
  </si>
  <si>
    <t>Other miscellaneous Expenses(Agric Show)</t>
  </si>
  <si>
    <t>Miscellaneous Expenses - General</t>
  </si>
  <si>
    <t>Plant / Generator Fuel Cost</t>
  </si>
  <si>
    <t>Other Maintenance(Grazing Reserves and Cattle Tracks</t>
  </si>
  <si>
    <t xml:space="preserve">Others </t>
  </si>
  <si>
    <t>22020313</t>
  </si>
  <si>
    <t>Food Stuff / Catering Materials Supplies</t>
  </si>
  <si>
    <t>Local Travel &amp; Transport: Training of Dry Season Harvest</t>
  </si>
  <si>
    <t>21020312</t>
  </si>
  <si>
    <t>FUNCTIONAL  
CODE</t>
  </si>
  <si>
    <t>FUND   
CODE</t>
  </si>
  <si>
    <t>ECONOMIC  
 CODE</t>
  </si>
  <si>
    <t xml:space="preserve">                                    DEPARTMENT: 02 15 001 001 00 AGRICULTURE (Agric section) 02 15 001 001 01</t>
  </si>
  <si>
    <t>FISHERY</t>
  </si>
  <si>
    <t>VETINARY</t>
  </si>
  <si>
    <t>FORESTRY</t>
  </si>
  <si>
    <t>AGRIC SERVICES</t>
  </si>
  <si>
    <t>21500100101</t>
  </si>
  <si>
    <t>DEPARTMENT:- AGRIC ULTURE &amp; NATURAL RES.     CODE:-02 15 001 001 00</t>
  </si>
  <si>
    <t>Grants to Communities/NGOs/FBOs/CBOs (1% Health Contribution)</t>
  </si>
  <si>
    <t>Medical Expenses</t>
  </si>
  <si>
    <r>
      <t xml:space="preserve">Other Miscellaneous Expenses  (1%  Contribution </t>
    </r>
    <r>
      <rPr>
        <b/>
        <sz val="12"/>
        <rFont val="Tahoma"/>
        <family val="2"/>
      </rPr>
      <t>KETFUND</t>
    </r>
    <r>
      <rPr>
        <sz val="12"/>
        <rFont val="Tahoma"/>
        <family val="2"/>
      </rPr>
      <t>)</t>
    </r>
  </si>
  <si>
    <t>FUEL &amp; LUBRICANT GENERAL</t>
  </si>
  <si>
    <t>Other Professional Services</t>
  </si>
  <si>
    <t>Medical Consulting</t>
  </si>
  <si>
    <t>CONSULTING &amp; PROFESSIONAL SERVICES - GENERAL</t>
  </si>
  <si>
    <t>Local Training (woman for Health)</t>
  </si>
  <si>
    <t>TRAINING-GENERAL</t>
  </si>
  <si>
    <t>Others (FYP)/Child food nutrition activities</t>
  </si>
  <si>
    <t>Casual workers allowance</t>
  </si>
  <si>
    <t>PERSONNEL COST OF NON STAFF</t>
  </si>
  <si>
    <t xml:space="preserve">Other Allowances/Non Clinical </t>
  </si>
  <si>
    <t xml:space="preserve">                DEPARTMENT: HEALTH 05 21 001 001 00 (Currative section) 05 21 001 001 02</t>
  </si>
  <si>
    <t>CURATIVE</t>
  </si>
  <si>
    <t>DEPARTMENT:-     PRIMARY HEALTH CARE   CODE:- 05 21 001 001 00</t>
  </si>
  <si>
    <t>GRANTS AND CONTRIBUTIONS GENERAL</t>
  </si>
  <si>
    <t>LOANS AND ADVANCES</t>
  </si>
  <si>
    <t>Honorarium and Sitting Allowance Payments</t>
  </si>
  <si>
    <t xml:space="preserve">                       DEPARTMENT: COMMUNITY DEV. AND CULTURE (TRADE,COMM &amp; INDUSTRY) 05 051 003 001 07</t>
  </si>
  <si>
    <t>Materials And Supplies - General</t>
  </si>
  <si>
    <t>GEO   
CODE</t>
  </si>
  <si>
    <t xml:space="preserve">         DEPARTMENT: COMMUNITY DEV. AND CULTURE (Cooperative Section) 05 051 003 001 06</t>
  </si>
  <si>
    <t>CODE</t>
  </si>
  <si>
    <t xml:space="preserve">                           DEPARTMENT: COMMUNITY DEV. AND CULTURE (Woman Affairs) 05 051 003 001 05</t>
  </si>
  <si>
    <t>Teaching Aids / Instruction Materials</t>
  </si>
  <si>
    <t xml:space="preserve">       DEPARTMENT: COMMUNITY DEV. AND CULTURE (Adult Education) 05 051 003 001 04</t>
  </si>
  <si>
    <t>Sporting Activities</t>
  </si>
  <si>
    <t>Information Technology Consulting</t>
  </si>
  <si>
    <t>NYSC/ It Allowances</t>
  </si>
  <si>
    <t xml:space="preserve">    DEPARTMENT: COMMUNITY DEV. AND CULTURE (Inf. Youth &amp; sport) 05 051 003 001 03</t>
  </si>
  <si>
    <r>
      <t>Grants to Communities/NGOs/FBOs/CBO</t>
    </r>
    <r>
      <rPr>
        <b/>
        <sz val="10"/>
        <rFont val="Tahoma"/>
        <family val="2"/>
      </rPr>
      <t xml:space="preserve">s        (AUREN YAR GATA) </t>
    </r>
  </si>
  <si>
    <t>Payment on Hajj Operation</t>
  </si>
  <si>
    <t>Other Services - General</t>
  </si>
  <si>
    <t xml:space="preserve">Other </t>
  </si>
  <si>
    <t>Medical Expenses International</t>
  </si>
  <si>
    <t>Welfare Packages</t>
  </si>
  <si>
    <t>MISCELLANEOUS EXPENSES-GENERAL</t>
  </si>
  <si>
    <r>
      <t xml:space="preserve">Food Stuff / Catering Materials Supplies </t>
    </r>
    <r>
      <rPr>
        <b/>
        <sz val="12"/>
        <rFont val="Tahoma"/>
        <family val="2"/>
      </rPr>
      <t>(Ramadan Feeding)</t>
    </r>
  </si>
  <si>
    <t>Others Disable, etc</t>
  </si>
  <si>
    <t xml:space="preserve">         DEPARTMENT: COMMUNITY DEV. AND CULTURE (Social welfare) 05 051 003 001 02</t>
  </si>
  <si>
    <r>
      <t xml:space="preserve">Grants to Communities /NGOs/FBOs/CBOs </t>
    </r>
    <r>
      <rPr>
        <b/>
        <sz val="12"/>
        <rFont val="Tahoma"/>
        <family val="2"/>
      </rPr>
      <t>(Hisbah &amp; Others)</t>
    </r>
  </si>
  <si>
    <t>Foundation Year Programmes(FYT)</t>
  </si>
  <si>
    <t>Security services (Vigilante &amp; Others)</t>
  </si>
  <si>
    <t>OTHER SERVICES-GENERAL</t>
  </si>
  <si>
    <t>Other (empowerment)</t>
  </si>
  <si>
    <t>ALLOWANCES FOR JUNIOR  STAFF</t>
  </si>
  <si>
    <t>ALLOWANCES FOR SENIOR  STAFF</t>
  </si>
  <si>
    <t xml:space="preserve">          DEPARTMENT: COMMUNITY DEV. AND CULTURE (Comm. section) 05 051 003 001 01</t>
  </si>
  <si>
    <r>
      <t xml:space="preserve">Grants to communities/NGOs/FBOs/CBOs </t>
    </r>
    <r>
      <rPr>
        <b/>
        <sz val="12"/>
        <rFont val="Tahoma"/>
        <family val="2"/>
      </rPr>
      <t>(Musabaqa)</t>
    </r>
  </si>
  <si>
    <t>Integrated early child education</t>
  </si>
  <si>
    <t xml:space="preserve">External Examination Fees </t>
  </si>
  <si>
    <t xml:space="preserve">Internal Examination Fees </t>
  </si>
  <si>
    <r>
      <t>Honorarium and Sitting Allowance Payments</t>
    </r>
    <r>
      <rPr>
        <b/>
        <sz val="12"/>
        <rFont val="Tahoma"/>
        <family val="2"/>
      </rPr>
      <t>(1% contribution to KETFUND)</t>
    </r>
  </si>
  <si>
    <r>
      <t xml:space="preserve">Others </t>
    </r>
    <r>
      <rPr>
        <b/>
        <sz val="12"/>
        <rFont val="Tahoma"/>
        <family val="2"/>
      </rPr>
      <t>(scholarship)</t>
    </r>
  </si>
  <si>
    <r>
      <t xml:space="preserve">Teaching Aids / Instruction Materials </t>
    </r>
    <r>
      <rPr>
        <b/>
        <sz val="12"/>
        <rFont val="Tahoma"/>
        <family val="2"/>
      </rPr>
      <t>(early Child Education)</t>
    </r>
  </si>
  <si>
    <r>
      <t>Food Stuff / Catering Materials Supplies</t>
    </r>
    <r>
      <rPr>
        <b/>
        <sz val="12"/>
        <rFont val="Tahoma"/>
        <family val="2"/>
      </rPr>
      <t xml:space="preserve"> ( feeding primary and Secondary Schools)</t>
    </r>
  </si>
  <si>
    <t>Books</t>
  </si>
  <si>
    <t xml:space="preserve">                    DEPARTMENT:05 17 001 001 00 EDUCATION (L.G.PRIMARY SCHOOL) 05 17 025 000 00</t>
  </si>
  <si>
    <t>OVER HEAD COST</t>
  </si>
  <si>
    <t>COMMERCE &amp; INDUSTRY</t>
  </si>
  <si>
    <t>COOPERATIVE</t>
  </si>
  <si>
    <t>WOMEN AFFAIRS</t>
  </si>
  <si>
    <t>ADULT EDUCATION</t>
  </si>
  <si>
    <t>INFORMATION YOUTH &amp; CULTURE</t>
  </si>
  <si>
    <t>SOCIAL WELFARE</t>
  </si>
  <si>
    <t>COMMUNITY</t>
  </si>
  <si>
    <t>PRIMARY EDUCATION</t>
  </si>
  <si>
    <t>ADMIN CODE</t>
  </si>
  <si>
    <t>DEPARTMENT:- COMMUNITY  DEV. &amp; CULTURE     CODE:- 05 051 003 001 00</t>
  </si>
  <si>
    <t>PERSONNEL</t>
  </si>
  <si>
    <t>Printing Of Non Security Documents</t>
  </si>
  <si>
    <t>Office Stationery / Computer Consumables</t>
  </si>
  <si>
    <t xml:space="preserve">                                              DEPARTMENT: Treasury (Store section) CODE:- 02 20 001 001 03</t>
  </si>
  <si>
    <t>Interest on Overdraft</t>
  </si>
  <si>
    <t>Bank Charges</t>
  </si>
  <si>
    <t>FINANCIAL CHARGES - GENERAL</t>
  </si>
  <si>
    <t>Office stationaries/computer consumable</t>
  </si>
  <si>
    <t>17% Govt. Pension Contribution To Staff</t>
  </si>
  <si>
    <t>SOCIAL CONTRIBUTIONS</t>
  </si>
  <si>
    <t xml:space="preserve">                                         DEPARTMENT: Treasury (Account section) CODE:- 02 20 001 001 02</t>
  </si>
  <si>
    <t xml:space="preserve">Financial  Professional Services </t>
  </si>
  <si>
    <t xml:space="preserve">                                         DEPARTMENT: Treasury (Revanue section) CODE:- 02 20 001 001 01</t>
  </si>
  <si>
    <t>STORE</t>
  </si>
  <si>
    <t>ACCOUNT</t>
  </si>
  <si>
    <t>REVENUE</t>
  </si>
  <si>
    <t xml:space="preserve">DEPARTMENT:- TREASURY   CODE:- 02 20 001 001 00                                     </t>
  </si>
  <si>
    <t>Special Day Celebration</t>
  </si>
  <si>
    <t>Recruitment, Appointment, Promotion and Disciplinary Expenses</t>
  </si>
  <si>
    <t>other professional service</t>
  </si>
  <si>
    <t>Others (1% Training Fund)</t>
  </si>
  <si>
    <t>International Training</t>
  </si>
  <si>
    <t xml:space="preserve">Local Training </t>
  </si>
  <si>
    <t>TRAINING - GENERAL</t>
  </si>
  <si>
    <t>Newspapers</t>
  </si>
  <si>
    <t>Local Travel &amp; Transport:</t>
  </si>
  <si>
    <t>BRAVED FAMILY ALL.</t>
  </si>
  <si>
    <t>SOCIAL BENEFITS</t>
  </si>
  <si>
    <t>Security Personnel Allowance</t>
  </si>
  <si>
    <t xml:space="preserve">                                DEPARTMENT; 01 25 001 001 00  DIRECTOR PERSONAL MANAGEMENT</t>
  </si>
  <si>
    <t xml:space="preserve"> </t>
  </si>
  <si>
    <t>OFFICE OF THE DIRECTOR PERSONNEL MANAGEMENT</t>
  </si>
  <si>
    <t xml:space="preserve">DEPARTMENT:-    PERSONNEL MANAGEMENT    </t>
  </si>
  <si>
    <t>Refreshment  and Meals</t>
  </si>
  <si>
    <t>News papers</t>
  </si>
  <si>
    <t>MATERIALS &amp; SUPPLIES-GENERAL</t>
  </si>
  <si>
    <t>Pension</t>
  </si>
  <si>
    <t>Gratuity(Severance)</t>
  </si>
  <si>
    <t xml:space="preserve">OTHER RECURRENT COST </t>
  </si>
  <si>
    <t>Ward robe  Allowance</t>
  </si>
  <si>
    <t>Journal Allowance</t>
  </si>
  <si>
    <t>Ramadan Gesture</t>
  </si>
  <si>
    <t>Furnitures Allowances</t>
  </si>
  <si>
    <t>Recess Allowance</t>
  </si>
  <si>
    <t>Rent / Housing Allowance</t>
  </si>
  <si>
    <t>ALLOWANCES FOR POLITICAL  OFFICE HOLDERS</t>
  </si>
  <si>
    <t>Salaries Of Political Office Holders (H/Leader, D/H/Leader,M/Leader,Minority,Whip &amp; Other Councillors)</t>
  </si>
  <si>
    <t xml:space="preserve"> DEPARTMENT; 01 12 001 001 00 COUNCIL</t>
  </si>
  <si>
    <t>COUNCIL</t>
  </si>
  <si>
    <t xml:space="preserve">DEPARTMENT:- COUNCIL                                      </t>
  </si>
  <si>
    <t>Legal Services</t>
  </si>
  <si>
    <t xml:space="preserve">Non Regular Allowance                                                 </t>
  </si>
  <si>
    <t>Provision of Anticipated Salary increase</t>
  </si>
  <si>
    <t>Salary of Junior Staff</t>
  </si>
  <si>
    <t xml:space="preserve">              DEPARTMENT: 01 11 013 001 00 OFFICE OF THE SECRETARY ( Legal service unit) 01 11 013 001 01</t>
  </si>
  <si>
    <t>Local training</t>
  </si>
  <si>
    <t>News Papers</t>
  </si>
  <si>
    <t>MATERIALS &amp; SUPPLIES- GENERAL</t>
  </si>
  <si>
    <t>Other Allowances(Per.Asst)</t>
  </si>
  <si>
    <t xml:space="preserve">Journal Allowance                                                     </t>
  </si>
  <si>
    <t>Furniture Allowance</t>
  </si>
  <si>
    <t>ALLOWANCES FOR POLITICAL OFFICE HOLDERS</t>
  </si>
  <si>
    <t>Salary Of Political Appointees</t>
  </si>
  <si>
    <t xml:space="preserve">                                                             DEPARTMENT: 01 11 013 001 00 OFFICE OF THE SECRETARY</t>
  </si>
  <si>
    <t>OVER HEAD</t>
  </si>
  <si>
    <t>LEGAL SERVICE</t>
  </si>
  <si>
    <t>SECRETARY OFFICE</t>
  </si>
  <si>
    <t xml:space="preserve">DEPARTMENT:- OFFICE  OF THE SECRETARY                                        </t>
  </si>
  <si>
    <t xml:space="preserve">Security personnel Allowance (Neghbour hood watch men vigilant security Allowance) </t>
  </si>
  <si>
    <t>Security services (Election &amp; others)</t>
  </si>
  <si>
    <t>Local Travel &amp;Transport;Other</t>
  </si>
  <si>
    <t>TRAVEL&amp; TRANSPORT-GENERAL</t>
  </si>
  <si>
    <t>Security Personal Allowance</t>
  </si>
  <si>
    <t>Responsibility Allowance</t>
  </si>
  <si>
    <t>Provision of Salary Increase</t>
  </si>
  <si>
    <t xml:space="preserve">      DEPARTMENT;    (specail service unit)  011101800100</t>
  </si>
  <si>
    <t>Monitoring and evaluation</t>
  </si>
  <si>
    <t>CONSULTING &amp; PROFESSIONAL SERVICE</t>
  </si>
  <si>
    <t>MATERIALS&amp;SUPPLIES-GENERAL</t>
  </si>
  <si>
    <t>Local travel &amp; Transport Others</t>
  </si>
  <si>
    <t>TRAVEL&amp;TRANSPORT-GENERAL</t>
  </si>
  <si>
    <t>Salary of Contract Staff</t>
  </si>
  <si>
    <t xml:space="preserve">                                                                   DEPARTMENT:01 11 183 001 00 Internal Audit unit</t>
  </si>
  <si>
    <t>Event Packages &amp; Consumables</t>
  </si>
  <si>
    <t>Other professional services</t>
  </si>
  <si>
    <t>Security Vote (Including Operations)</t>
  </si>
  <si>
    <t>MAINTENANCE SERVICE -GENERAL</t>
  </si>
  <si>
    <t>MATERIALS AND SUPPLIES - GENERAL</t>
  </si>
  <si>
    <t>Security Personnel Allowance and Special Assistants</t>
  </si>
  <si>
    <t>Other Allowances(per.Asst)</t>
  </si>
  <si>
    <t xml:space="preserve">Ramadan  / Sallah Gesture                                               </t>
  </si>
  <si>
    <t>Leave Grant</t>
  </si>
  <si>
    <t>Housing / Rent Allowances</t>
  </si>
  <si>
    <t>Salary Of Political Appointees (CHM, VCHM, SUP.C &amp; ADVS)</t>
  </si>
  <si>
    <t>Salaries Of Statutory Office Holders</t>
  </si>
  <si>
    <t xml:space="preserve">                                                                   DEPARTMENT: OFFICE OF THE CHAIRMAN</t>
  </si>
  <si>
    <t>GRAND-TOTAL</t>
  </si>
  <si>
    <t>SPECIAL SERVICE UNIT OFFICE</t>
  </si>
  <si>
    <t>INTERNAL AUDIT OFFICE</t>
  </si>
  <si>
    <t>CHAIRMAN OFFICE</t>
  </si>
  <si>
    <t>DEPARTMENT:-  OFFICE OF THE CHAIRMAN    CODE:-011100100100</t>
  </si>
  <si>
    <t>WESH</t>
  </si>
  <si>
    <t>P.R.S.</t>
  </si>
  <si>
    <t>DISTRICT ADMIN</t>
  </si>
  <si>
    <t>WORKS &amp; HOUSING</t>
  </si>
  <si>
    <t>AGRIC</t>
  </si>
  <si>
    <t>PHC</t>
  </si>
  <si>
    <t>TREASURY</t>
  </si>
  <si>
    <t>PERSONNEL MANAGEMENT</t>
  </si>
  <si>
    <t>OFFICCE OF THE SECRETARY</t>
  </si>
  <si>
    <t>OFFICCE OF THE CHAIRMAN</t>
  </si>
  <si>
    <t>SUB- TOTAL</t>
  </si>
  <si>
    <t>Payment in lieu of Resignation</t>
  </si>
  <si>
    <t>Pre-payment</t>
  </si>
  <si>
    <t>PRE-PAYMENT-GENERAL</t>
  </si>
  <si>
    <t>PRE-PAYMENT/ARREARS OF REVENUE</t>
  </si>
  <si>
    <t>Unspecified Revenue (comunication mass)</t>
  </si>
  <si>
    <t>Extraordinary Items</t>
  </si>
  <si>
    <t>EXTRAORDINARY ITEMS</t>
  </si>
  <si>
    <t>Domestic Loans/ Borrowings From Other Government Entities</t>
  </si>
  <si>
    <t>Domestic Loans/ Borrowings From Financial Institutions</t>
  </si>
  <si>
    <t>DOMESTIC LOANS/ BORROWINGS RECEIPT</t>
  </si>
  <si>
    <t>Capital Domestic Aids</t>
  </si>
  <si>
    <t>Current Domestic Aids</t>
  </si>
  <si>
    <t>DOMESTIC AID</t>
  </si>
  <si>
    <t xml:space="preserve">AID AND GRANTS </t>
  </si>
  <si>
    <t>Bank Interest</t>
  </si>
  <si>
    <t>Interest On Housing Loan</t>
  </si>
  <si>
    <t>Furniture Loan</t>
  </si>
  <si>
    <t>Refurbishing Loan</t>
  </si>
  <si>
    <t>Bicycle Advances (Interest)</t>
  </si>
  <si>
    <t>Motor Vehicle Advances</t>
  </si>
  <si>
    <t>Interest Earned-Main</t>
  </si>
  <si>
    <t>Cattle Market</t>
  </si>
  <si>
    <t>Proceeds from Sales and Consumable Goods</t>
  </si>
  <si>
    <t>Shop and Shopping Centres</t>
  </si>
  <si>
    <t>Motor Park</t>
  </si>
  <si>
    <t>Market</t>
  </si>
  <si>
    <t>Sales of Shares</t>
  </si>
  <si>
    <t xml:space="preserve">Dividend Income from  Unquoted Stocks </t>
  </si>
  <si>
    <t xml:space="preserve">Dividend Income from  Quoted Stocks </t>
  </si>
  <si>
    <t>Investment Income-Main</t>
  </si>
  <si>
    <t>Other Prepayments</t>
  </si>
  <si>
    <t>Refunds General</t>
  </si>
  <si>
    <t>House Refurbishing Loan</t>
  </si>
  <si>
    <t>Motor Vehicle Refurbishing Loan</t>
  </si>
  <si>
    <t>Bicycle Advances (Principal)</t>
  </si>
  <si>
    <t>Rent from Other Local Govt. Offices</t>
  </si>
  <si>
    <t>Rent on Government Properties</t>
  </si>
  <si>
    <t>Lease rental</t>
  </si>
  <si>
    <t>Rent of Plot and Site services Programme</t>
  </si>
  <si>
    <t>RENT ON LAND AND OTHERS - GENERAL</t>
  </si>
  <si>
    <t>Hide &amp; Skin Buyer Licenses</t>
  </si>
  <si>
    <t>Commission on transfer of plot</t>
  </si>
  <si>
    <t xml:space="preserve">Other Earnings                                                         </t>
  </si>
  <si>
    <t xml:space="preserve">Earnings from Mortuary Services                                       </t>
  </si>
  <si>
    <t xml:space="preserve">Sub-Leases Charges                                              </t>
  </si>
  <si>
    <t xml:space="preserve">(Customery) Right of Occupancy                                                    </t>
  </si>
  <si>
    <t>Ground Rate Charges</t>
  </si>
  <si>
    <t xml:space="preserve">Bill Balance Cert. of Temporary Occupancy Permit                                   </t>
  </si>
  <si>
    <t xml:space="preserve">Hire of Information Equipment                                         </t>
  </si>
  <si>
    <t xml:space="preserve">Graphic Design Charges                                                </t>
  </si>
  <si>
    <t xml:space="preserve">Public Address System                                                 </t>
  </si>
  <si>
    <t xml:space="preserve">Hire of Video Equipment                                               </t>
  </si>
  <si>
    <t xml:space="preserve">Registration of Business Premises                                     </t>
  </si>
  <si>
    <t xml:space="preserve">Registration of Business Groups &amp; Associations                        </t>
  </si>
  <si>
    <t xml:space="preserve">Sales of Trade Fair Exhibition                                        </t>
  </si>
  <si>
    <t xml:space="preserve">Telephone Services                                                    </t>
  </si>
  <si>
    <t xml:space="preserve">Catering Services                                                     </t>
  </si>
  <si>
    <t xml:space="preserve">Accommodation Charges                                                 </t>
  </si>
  <si>
    <t xml:space="preserve">Sales of Plantations                                                  </t>
  </si>
  <si>
    <t xml:space="preserve">Fire Wood Trafficking Charges                                         </t>
  </si>
  <si>
    <t xml:space="preserve">Parks &amp; Gardens                                                       </t>
  </si>
  <si>
    <t xml:space="preserve">Building Material &amp; Site Registration                                 </t>
  </si>
  <si>
    <t xml:space="preserve">Registration of Private Refuse Collectors                             </t>
  </si>
  <si>
    <t xml:space="preserve">Sewerage Collection &amp; Treatment Charges                               </t>
  </si>
  <si>
    <t>Environmental Laboratory</t>
  </si>
  <si>
    <t>Health Inspection</t>
  </si>
  <si>
    <t>Car Hire Charges</t>
  </si>
  <si>
    <t>Consultancy Services</t>
  </si>
  <si>
    <t>Printing Charges</t>
  </si>
  <si>
    <t>Plant Hire Charges</t>
  </si>
  <si>
    <t>Change of Ownership Charges</t>
  </si>
  <si>
    <t>Public Health Lab Services</t>
  </si>
  <si>
    <t>Gully Emptier Charges</t>
  </si>
  <si>
    <t>Hatchery Charges</t>
  </si>
  <si>
    <t>Domestic Pest Control</t>
  </si>
  <si>
    <t>Animal Tractor Charges</t>
  </si>
  <si>
    <t>Farm Plot Charges</t>
  </si>
  <si>
    <t>Agricultural Shievers Charges</t>
  </si>
  <si>
    <t>Garage Hire Charges</t>
  </si>
  <si>
    <t>Combine Harvester Services</t>
  </si>
  <si>
    <t>Plant Hire Services(Tractor)</t>
  </si>
  <si>
    <t>Earnings -Main</t>
  </si>
  <si>
    <t>Mobile sales</t>
  </si>
  <si>
    <t>Other Sales</t>
  </si>
  <si>
    <t>Sales of Fertilizer</t>
  </si>
  <si>
    <t xml:space="preserve">Sale of Forms </t>
  </si>
  <si>
    <t>Sale of DRF Items</t>
  </si>
  <si>
    <t>5% Sales Charges</t>
  </si>
  <si>
    <t>Sale of Workshop Products</t>
  </si>
  <si>
    <t>Sale of Home Economics Products</t>
  </si>
  <si>
    <t>Sale of Photograph</t>
  </si>
  <si>
    <t>Sale of Telephone Directory</t>
  </si>
  <si>
    <t xml:space="preserve">Sales of Poles                                                        </t>
  </si>
  <si>
    <t xml:space="preserve">Sales of High Court Civil procedure Rules annual publication          </t>
  </si>
  <si>
    <t xml:space="preserve">Sales from Drug Man. Unit                                             </t>
  </si>
  <si>
    <t xml:space="preserve">Drug Cost Recovery                                                    </t>
  </si>
  <si>
    <t xml:space="preserve">Sales of Farm Produce                                                 </t>
  </si>
  <si>
    <t xml:space="preserve">5% Sales of Grains                                                       </t>
  </si>
  <si>
    <t xml:space="preserve">Sales of Agricultural Products                                        </t>
  </si>
  <si>
    <t xml:space="preserve">Sales of Fisheries Products                                           </t>
  </si>
  <si>
    <t xml:space="preserve">Sales of Publications                                                 </t>
  </si>
  <si>
    <t xml:space="preserve">Sales of Motorcycle/Bicycle App. Form                                 </t>
  </si>
  <si>
    <t xml:space="preserve">Proceed from sales of Fertilizer                                      </t>
  </si>
  <si>
    <t xml:space="preserve">Sales of Obsolete Stores/Vehicles                                     </t>
  </si>
  <si>
    <t>Sales-Main</t>
  </si>
  <si>
    <t>Fine overdue /lost of library books</t>
  </si>
  <si>
    <t>Towing vechicles fine and fees</t>
  </si>
  <si>
    <t>Other Fines</t>
  </si>
  <si>
    <t>Penalties</t>
  </si>
  <si>
    <t xml:space="preserve">Court Fine                                                   </t>
  </si>
  <si>
    <t xml:space="preserve">Stamp Duties Penalties                                              </t>
  </si>
  <si>
    <t xml:space="preserve">Road Traffic Offenses    (Illigal parking)                </t>
  </si>
  <si>
    <t>Fines -(Main)</t>
  </si>
  <si>
    <t>Surface  Tank</t>
  </si>
  <si>
    <t>General Contractor Registration fees</t>
  </si>
  <si>
    <t>Bus Commercial Vehicle/Truck Fees</t>
  </si>
  <si>
    <t>local indigene certificate</t>
  </si>
  <si>
    <t>Work Receipt Adjustments</t>
  </si>
  <si>
    <t>Veterinary Clinic Treatment  Fee</t>
  </si>
  <si>
    <t>veterinary treatment fees</t>
  </si>
  <si>
    <t>Tuition Fees</t>
  </si>
  <si>
    <t>Trade test &amp; workshop receipts</t>
  </si>
  <si>
    <t>Trade Fair &amp; Exhibition Fee</t>
  </si>
  <si>
    <t>Trade cattle licence</t>
  </si>
  <si>
    <t>Tenders Processing Fees</t>
  </si>
  <si>
    <t xml:space="preserve">Survey fees </t>
  </si>
  <si>
    <t>printing fee</t>
  </si>
  <si>
    <t xml:space="preserve">State indigene certificate </t>
  </si>
  <si>
    <t>Laboratory Services Fees</t>
  </si>
  <si>
    <t>State ground Rent</t>
  </si>
  <si>
    <t>Soil development  fees</t>
  </si>
  <si>
    <t xml:space="preserve">Soil concrete testing charge </t>
  </si>
  <si>
    <t>Small Scale Industrial Estate Fees</t>
  </si>
  <si>
    <t>Schools Hostel (Boarding) Fees</t>
  </si>
  <si>
    <t xml:space="preserve">Safety (petrol station)  </t>
  </si>
  <si>
    <t>Road Worthiness  Tests Fees</t>
  </si>
  <si>
    <t xml:space="preserve">Private Hospital Registration                                         </t>
  </si>
  <si>
    <t xml:space="preserve">Laundry Services &amp; Dietry Consultation                                </t>
  </si>
  <si>
    <t xml:space="preserve">Loss of Gate Pass Fee                                                 </t>
  </si>
  <si>
    <t xml:space="preserve">Patients Admission Deposits                                           </t>
  </si>
  <si>
    <t xml:space="preserve">Consultancy Services Fees                                             </t>
  </si>
  <si>
    <t xml:space="preserve">Registration of Self-Help Group                                       </t>
  </si>
  <si>
    <t xml:space="preserve">Hire of Conference Hall                                               </t>
  </si>
  <si>
    <t xml:space="preserve">Registration of Environmental Dumping Sites                           </t>
  </si>
  <si>
    <t xml:space="preserve">Refuse Collection Fees (House to House)                               </t>
  </si>
  <si>
    <t xml:space="preserve">Registration of Private Clinics                                       </t>
  </si>
  <si>
    <t xml:space="preserve">Day-Care Centre                                                       </t>
  </si>
  <si>
    <t xml:space="preserve">Social Homes Corner - Shops                                           </t>
  </si>
  <si>
    <t xml:space="preserve">Change of Purpose                                                     </t>
  </si>
  <si>
    <t xml:space="preserve">Application for Re-grant of Land                                       </t>
  </si>
  <si>
    <t xml:space="preserve">Non-Refundable Application for Land                                   </t>
  </si>
  <si>
    <t xml:space="preserve">Valuation Fees for Private Properties                                 </t>
  </si>
  <si>
    <t xml:space="preserve">Document Registration &amp; Search Fees                                   </t>
  </si>
  <si>
    <t xml:space="preserve">Deeds preparation &amp; execution Fees                                    </t>
  </si>
  <si>
    <t xml:space="preserve">Survey Fees                                                           </t>
  </si>
  <si>
    <t xml:space="preserve">Land Development &amp; Infrastructure Fees                                                 </t>
  </si>
  <si>
    <t xml:space="preserve">Registration of Youth Clubs                                           </t>
  </si>
  <si>
    <t xml:space="preserve">Restaurant and Swimming Pool Fee                                      </t>
  </si>
  <si>
    <t xml:space="preserve">Lease Fees                                                            </t>
  </si>
  <si>
    <t>Private Hospital &amp; Clinic Inspection Fees</t>
  </si>
  <si>
    <t>students Registration Fees</t>
  </si>
  <si>
    <t xml:space="preserve">Pharm. Inspection of Ind.                                             </t>
  </si>
  <si>
    <t xml:space="preserve">Student Boarding Fees                                                 </t>
  </si>
  <si>
    <t xml:space="preserve">Examination Fees                                                      </t>
  </si>
  <si>
    <t xml:space="preserve">Private Schools Registration                                          </t>
  </si>
  <si>
    <t xml:space="preserve">School Fees                                                           </t>
  </si>
  <si>
    <t xml:space="preserve">Vaccine Fees                                                          </t>
  </si>
  <si>
    <t xml:space="preserve">Tender Fees                                                           </t>
  </si>
  <si>
    <t xml:space="preserve">Irrigation Land Fees                                                  </t>
  </si>
  <si>
    <t xml:space="preserve">Slaughter Slab Fees                                                  </t>
  </si>
  <si>
    <t xml:space="preserve">Conductors Badge                                                      </t>
  </si>
  <si>
    <t xml:space="preserve">Driver's Badge                                                        </t>
  </si>
  <si>
    <t>Building Plan Fees</t>
  </si>
  <si>
    <t xml:space="preserve">Vehicle Hackney Permit                                                </t>
  </si>
  <si>
    <t xml:space="preserve">Taxi Registration                                                     </t>
  </si>
  <si>
    <t xml:space="preserve">Vehicle Plate Number                                                  </t>
  </si>
  <si>
    <t xml:space="preserve">Vehicle Registration and Weighting Fees                               </t>
  </si>
  <si>
    <t>Renewal Fees</t>
  </si>
  <si>
    <t xml:space="preserve">Registration Fees                                  </t>
  </si>
  <si>
    <t>Fees-Main</t>
  </si>
  <si>
    <t xml:space="preserve">Minor Industry License </t>
  </si>
  <si>
    <t xml:space="preserve">Bathing House License </t>
  </si>
  <si>
    <t>Workshop Receipt</t>
  </si>
  <si>
    <t xml:space="preserve">wood making /carpentry worhshop </t>
  </si>
  <si>
    <t>Welding Machine Licence</t>
  </si>
  <si>
    <t>Vulcanizer Licence</t>
  </si>
  <si>
    <t>Vehicle Spare Parts Licence</t>
  </si>
  <si>
    <t>Vaults Licence</t>
  </si>
  <si>
    <t>Tent at sea beach permit fees</t>
  </si>
  <si>
    <t>sewing Institute Licence</t>
  </si>
  <si>
    <t>Saw Milling Licence</t>
  </si>
  <si>
    <t>Sand/Granite/Iron Rod Seller Licence</t>
  </si>
  <si>
    <t xml:space="preserve">Sand dredging licenses  </t>
  </si>
  <si>
    <t>Rice Mill/Cassava grinding Licence</t>
  </si>
  <si>
    <t>Registration of Night Soil Contract Licence</t>
  </si>
  <si>
    <t>Registration of Meat Van Licance</t>
  </si>
  <si>
    <t>Registration of Septic tank and Dislodging Licence</t>
  </si>
  <si>
    <t>Pit Sawing Licence</t>
  </si>
  <si>
    <t>Photostat/Typing Institute Licence</t>
  </si>
  <si>
    <t>Photo Studio Licence</t>
  </si>
  <si>
    <t>Pety  Trader</t>
  </si>
  <si>
    <t>Pest control  and  Disinfection</t>
  </si>
  <si>
    <t xml:space="preserve">Panel Beater licenses </t>
  </si>
  <si>
    <t>Painting, Spraying and Sign Writing Workshop</t>
  </si>
  <si>
    <t>Open Air Preaching Permit Licence</t>
  </si>
  <si>
    <t>Night soil Disposal/Deposit fees</t>
  </si>
  <si>
    <t>Naming of Street Registration Licence</t>
  </si>
  <si>
    <t>Motor Vehicle Licence</t>
  </si>
  <si>
    <t xml:space="preserve">Motor mach/cash wash licenses </t>
  </si>
  <si>
    <t>Mortgage Sub-lease Approval Licence</t>
  </si>
  <si>
    <t>Marriage Registration Licence</t>
  </si>
  <si>
    <t xml:space="preserve">Local Hair Barbing/ plaiting  licenses </t>
  </si>
  <si>
    <t xml:space="preserve">kiosk licenses </t>
  </si>
  <si>
    <t>Ingredients Grinding Licence</t>
  </si>
  <si>
    <t>Impounding of Animal Licence</t>
  </si>
  <si>
    <t>Hair Dressing/Barbing Saloon Licence</t>
  </si>
  <si>
    <t>Forestry and Fuel Exploration Licence</t>
  </si>
  <si>
    <t>Felling of Trees Licence</t>
  </si>
  <si>
    <t>Entertainment Druming &amp; Temporary both permit</t>
  </si>
  <si>
    <t>Electric/Radio/TV Workshop Licence</t>
  </si>
  <si>
    <t>Earning from Environment sanitation Service</t>
  </si>
  <si>
    <t>Dog licenses fees</t>
  </si>
  <si>
    <t>Dispensary and maternity fees</t>
  </si>
  <si>
    <t>Dislodging  of septic Tank charges</t>
  </si>
  <si>
    <t>Corn Grinding mill licenses</t>
  </si>
  <si>
    <t>Control of Noise Permit Licence</t>
  </si>
  <si>
    <t xml:space="preserve">Cold room licenses </t>
  </si>
  <si>
    <t xml:space="preserve">Cloth Dyners licenses  </t>
  </si>
  <si>
    <t xml:space="preserve">Clock/watch Repairs licenses </t>
  </si>
  <si>
    <t>Butchers Licence</t>
  </si>
  <si>
    <t>Burial Licence</t>
  </si>
  <si>
    <t>Bulky Ciggarettes Licence</t>
  </si>
  <si>
    <t xml:space="preserve">Brown  sugar machine licenses  </t>
  </si>
  <si>
    <t>Block making machine  fees</t>
  </si>
  <si>
    <t xml:space="preserve">Blacksmith workshop licenses  </t>
  </si>
  <si>
    <t xml:space="preserve">Birth and Death Registration </t>
  </si>
  <si>
    <t xml:space="preserve">Battery charger licenses </t>
  </si>
  <si>
    <t xml:space="preserve">Baggers /Television  licenses  </t>
  </si>
  <si>
    <t>Auctioneers Licence</t>
  </si>
  <si>
    <t xml:space="preserve">Approval opf  Building plan </t>
  </si>
  <si>
    <t>Advertisement Licence</t>
  </si>
  <si>
    <t>Trade Permit</t>
  </si>
  <si>
    <t>Native liquor licenses fees</t>
  </si>
  <si>
    <t>Cinematography</t>
  </si>
  <si>
    <t>Borehole Drilling Licence</t>
  </si>
  <si>
    <t>Hiring Services</t>
  </si>
  <si>
    <t>Renewal of Fisher Licence</t>
  </si>
  <si>
    <t>Abbatoir/Slaughter Licence</t>
  </si>
  <si>
    <t>Animal Health Care Licence</t>
  </si>
  <si>
    <t>Produce Buying Licence</t>
  </si>
  <si>
    <t>Hunting Licence</t>
  </si>
  <si>
    <t>Squatters /Hawkers permit fees</t>
  </si>
  <si>
    <t>Fishing Permit</t>
  </si>
  <si>
    <t xml:space="preserve">Dog licenses </t>
  </si>
  <si>
    <t>Dried Fish/Meat Licence</t>
  </si>
  <si>
    <t>Cattle Dealers Licence</t>
  </si>
  <si>
    <t>Dane Gun Licence</t>
  </si>
  <si>
    <t xml:space="preserve">Cart/truck licenses </t>
  </si>
  <si>
    <t>Brick Making</t>
  </si>
  <si>
    <t xml:space="preserve">Bicycle licenses </t>
  </si>
  <si>
    <t xml:space="preserve">Barkery House license </t>
  </si>
  <si>
    <t>Registration of Voluntary Organization</t>
  </si>
  <si>
    <t xml:space="preserve">Canoe licenses </t>
  </si>
  <si>
    <t xml:space="preserve">Radio /Television permit </t>
  </si>
  <si>
    <t>Gold smith and Gold licenses</t>
  </si>
  <si>
    <t>Licenses</t>
  </si>
  <si>
    <t>Non-Tax Revenue</t>
  </si>
  <si>
    <t>Development Levy</t>
  </si>
  <si>
    <t>Stamp Duties</t>
  </si>
  <si>
    <t>Other Taxes</t>
  </si>
  <si>
    <t xml:space="preserve"> Sale of Physical Assets ( Plant, Machinery &amp; Equipment)</t>
  </si>
  <si>
    <t>Capital Gains Tax (Individual)-Main</t>
  </si>
  <si>
    <t>Arrears on Tenament Rates</t>
  </si>
  <si>
    <t>Penality on Tenament Rates</t>
  </si>
  <si>
    <t>Tenament Rates</t>
  </si>
  <si>
    <t>Tax Revenue</t>
  </si>
  <si>
    <t>INTERNALLY GENERATED REVENUE(IGR)-GENERAL</t>
  </si>
  <si>
    <t>sale of fixed assets</t>
  </si>
  <si>
    <t>Other Reciepts to CDF (Bailout)</t>
  </si>
  <si>
    <t>OTHER CAPITAL RECEIPTS</t>
  </si>
  <si>
    <t>10%  State Alloacation</t>
  </si>
  <si>
    <t>CASH TRANSFER - STATUTORY TRANSFERS</t>
  </si>
  <si>
    <t>share  of VAT</t>
  </si>
  <si>
    <t>SHARE OF VAT</t>
  </si>
  <si>
    <t>Other Federally Allocated Revenue</t>
  </si>
  <si>
    <t>Statutory Allocation</t>
  </si>
  <si>
    <t>FEDERATION ACCOUNTS REVENUE (FAAC)-GENERAL</t>
  </si>
  <si>
    <t>10000000</t>
  </si>
  <si>
    <t>ECONOMIC CODE</t>
  </si>
  <si>
    <t>DETAILS OF THE REVENUE</t>
  </si>
  <si>
    <t>GRAND -TOTAL</t>
  </si>
  <si>
    <t>OTHER RECIEPT</t>
  </si>
  <si>
    <t>10% STATE ALLOCATION</t>
  </si>
  <si>
    <t>STATUTORY ALLOCATION</t>
  </si>
  <si>
    <t>TOTAL INTERNAL REVENUE</t>
  </si>
  <si>
    <t>PREPAYMENT/ARREARS</t>
  </si>
  <si>
    <t>310800</t>
  </si>
  <si>
    <t>EXTRA ORDINARY ITEMS</t>
  </si>
  <si>
    <t>14070100</t>
  </si>
  <si>
    <t>DOMESTIC LOAN/BORROWING RECIEPT.</t>
  </si>
  <si>
    <t>14010100</t>
  </si>
  <si>
    <t>INTEREST EARNING NAIN</t>
  </si>
  <si>
    <t>INVESTMENT</t>
  </si>
  <si>
    <t>PREPAYMENT</t>
  </si>
  <si>
    <t>RENT ON LAND AND OTHER</t>
  </si>
  <si>
    <t>12020900</t>
  </si>
  <si>
    <t>EARNING MAIN</t>
  </si>
  <si>
    <t>SALES MAIN</t>
  </si>
  <si>
    <t>FINE MAIN</t>
  </si>
  <si>
    <t>FEES MAIN</t>
  </si>
  <si>
    <t>12020400</t>
  </si>
  <si>
    <t>LICENSE</t>
  </si>
  <si>
    <t>CAPITAL GAIN TAX</t>
  </si>
  <si>
    <t>TAX REVENUE</t>
  </si>
  <si>
    <t>CLASSIFICATION</t>
  </si>
  <si>
    <t>FUND CODE</t>
  </si>
  <si>
    <t>ECONOMIC 
CODE</t>
  </si>
  <si>
    <t>SUMMARY OF THE REVENUE</t>
  </si>
  <si>
    <t>CAPITAL</t>
  </si>
  <si>
    <t>PERCENTAGE (%)</t>
  </si>
  <si>
    <t>TOTAL PERCENTAGE OF THE BUDGET</t>
  </si>
  <si>
    <t>BUDGET ANALYSIS TABLE</t>
  </si>
  <si>
    <t>BUDGET SURPLUS,DEFICIT OR BALANCED</t>
  </si>
  <si>
    <t>TOTAL EXPENDITURE</t>
  </si>
  <si>
    <t>Capital Expenditure</t>
  </si>
  <si>
    <t>23000000</t>
  </si>
  <si>
    <t>Overhead Cost</t>
  </si>
  <si>
    <t>22020000</t>
  </si>
  <si>
    <t>Personnel Cost</t>
  </si>
  <si>
    <t>21000000</t>
  </si>
  <si>
    <t>SUMMARY OF EXPENDITURE:</t>
  </si>
  <si>
    <t>TOTAL REVENUE</t>
  </si>
  <si>
    <t>Others Receipts (Bailout)</t>
  </si>
  <si>
    <t>11010300</t>
  </si>
  <si>
    <t>10% State Allocation</t>
  </si>
  <si>
    <t>31030102</t>
  </si>
  <si>
    <t>11010401</t>
  </si>
  <si>
    <t>VAT</t>
  </si>
  <si>
    <t>11010201</t>
  </si>
  <si>
    <t>Federal Allocation</t>
  </si>
  <si>
    <t>11010101</t>
  </si>
  <si>
    <t>STATUTORY REVENUE:</t>
  </si>
  <si>
    <t>Intenal Revenue</t>
  </si>
  <si>
    <t>12000000</t>
  </si>
  <si>
    <t>SUMMARY OF REVENUE:</t>
  </si>
  <si>
    <t>3106000</t>
  </si>
  <si>
    <t>CASH AT HAND AND BANK</t>
  </si>
  <si>
    <t>14070102</t>
  </si>
  <si>
    <t xml:space="preserve">DESCRIPTION </t>
  </si>
  <si>
    <r>
      <t>Procurement Of Power Generating Set</t>
    </r>
    <r>
      <rPr>
        <b/>
        <sz val="12"/>
        <color rgb="FF000000"/>
        <rFont val="Tahoma"/>
        <family val="2"/>
      </rPr>
      <t xml:space="preserve">( Supply of diseal to Water Treatment Scheme) </t>
    </r>
  </si>
  <si>
    <t>Procurement Of Agricultural Equipment   ( Purchase of Grains) RICE</t>
  </si>
  <si>
    <t>Procurement Of Agricultural Equipment( Seeds)</t>
  </si>
  <si>
    <r>
      <t xml:space="preserve">Construction / Provision Of Roads  (Identified rural access mobility roads project ) </t>
    </r>
    <r>
      <rPr>
        <b/>
        <sz val="12"/>
        <rFont val="Tahoma"/>
        <family val="2"/>
      </rPr>
      <t>RAMP</t>
    </r>
  </si>
  <si>
    <t>Rehabilitation / Repairs Of Office Buildings Local Govt secreteriate</t>
  </si>
  <si>
    <r>
      <t xml:space="preserve">Const of Bridge </t>
    </r>
    <r>
      <rPr>
        <b/>
        <sz val="12"/>
        <rFont val="Tahoma"/>
        <family val="2"/>
      </rPr>
      <t>GARIN MALLAM,KURA,MADOBI &amp; KUBARACHI</t>
    </r>
  </si>
  <si>
    <t>BUDGET STATUS FOR THE YEAR 2025</t>
  </si>
  <si>
    <t>GENERAL SUMMARY OF THE RECURRENT EXPENDITURE 2025</t>
  </si>
  <si>
    <t>GENERAL SUMMARY OF THE CAPITAL EXPENDITURE 2025</t>
  </si>
  <si>
    <t>SUMMARY OF THE PROPOSED BUDGET FOR THE YEAR 2025</t>
  </si>
  <si>
    <t xml:space="preserve"> PROPOSED        2025</t>
  </si>
  <si>
    <t>PROPOSED BUDGET FOR THE YEAR 2025</t>
  </si>
  <si>
    <t xml:space="preserve">       PROPOSED BUDGET FOR THE YEAR 2025        </t>
  </si>
  <si>
    <t xml:space="preserve"> PROPOSED          2025</t>
  </si>
  <si>
    <t xml:space="preserve"> PROPOSED           2025</t>
  </si>
  <si>
    <t xml:space="preserve">2024           APPROVED </t>
  </si>
  <si>
    <t>2024  ACTUAL         (JAN - SEPT.)</t>
  </si>
  <si>
    <t xml:space="preserve">2024         PROPOSED </t>
  </si>
  <si>
    <t>BUDGET PERFORMANCE AND IMPLEMENTATION FOR THE YEAR 2024</t>
  </si>
  <si>
    <t>PROPOSED 2024</t>
  </si>
  <si>
    <t>ACTUAL 2024</t>
  </si>
  <si>
    <t>Provision for Employement/Salary Increament</t>
  </si>
  <si>
    <r>
      <t xml:space="preserve">Construction /Provisionn of Road </t>
    </r>
    <r>
      <rPr>
        <b/>
        <sz val="12"/>
        <rFont val="Tahoma"/>
        <family val="2"/>
      </rPr>
      <t>UNGUWAR DABAI</t>
    </r>
  </si>
  <si>
    <r>
      <t xml:space="preserve">Construction / Provision Of Infrastructure( Islamiyya Schools) </t>
    </r>
    <r>
      <rPr>
        <b/>
        <sz val="12"/>
        <rFont val="Tahoma"/>
        <family val="2"/>
      </rPr>
      <t>across 10 wards</t>
    </r>
  </si>
  <si>
    <t>Construction / Provision Of Roads Across 10 wards of the L.G.</t>
  </si>
  <si>
    <r>
      <t xml:space="preserve">Construction/Provision Of Fencing of Cemeteries  across </t>
    </r>
    <r>
      <rPr>
        <b/>
        <sz val="12"/>
        <rFont val="Tahoma"/>
        <family val="2"/>
      </rPr>
      <t>10 wards</t>
    </r>
  </si>
  <si>
    <r>
      <t xml:space="preserve">Construction Of 50 shops at Markets/Parks /cattles Markets and GSM Shagogokademi,yan Audu and others across </t>
    </r>
    <r>
      <rPr>
        <b/>
        <sz val="12"/>
        <rFont val="Tahoma"/>
        <family val="2"/>
      </rPr>
      <t>10 wards</t>
    </r>
  </si>
  <si>
    <t>Construction/Provision Of Water Facilities(3N0s of Mechanized Borehales) across 10 wards</t>
  </si>
  <si>
    <t>Construction/Provision Of Water Facilities ( Hand Pump) across 10 wards</t>
  </si>
  <si>
    <t>Rehabilitaion/Repairs of Primary Schools across 10 wards</t>
  </si>
  <si>
    <r>
      <t xml:space="preserve">Rehabilitation/Repairs - Electricity </t>
    </r>
    <r>
      <rPr>
        <b/>
        <sz val="12"/>
        <rFont val="Tahoma"/>
        <family val="2"/>
      </rPr>
      <t>across 10 wards</t>
    </r>
  </si>
  <si>
    <r>
      <t xml:space="preserve">Empowerment Program </t>
    </r>
    <r>
      <rPr>
        <b/>
        <sz val="10"/>
        <color theme="1"/>
        <rFont val="Tahoma"/>
        <family val="2"/>
      </rPr>
      <t>State Policy</t>
    </r>
  </si>
  <si>
    <r>
      <t xml:space="preserve">Empowerment Program </t>
    </r>
    <r>
      <rPr>
        <b/>
        <sz val="10"/>
        <color theme="1"/>
        <rFont val="Tahoma"/>
        <family val="2"/>
      </rPr>
      <t>Local Govt. Policy</t>
    </r>
  </si>
  <si>
    <t>Construction / Provision Of Infrastructure(5 Emarate Council Place)</t>
  </si>
  <si>
    <t>Construction Of Dams (at Kawari in Gaya Arewa Ward )</t>
  </si>
  <si>
    <r>
      <t>Rehabilitation/Repairs - Primary Schools</t>
    </r>
    <r>
      <rPr>
        <b/>
        <sz val="12"/>
        <rFont val="Tahoma"/>
        <family val="2"/>
      </rPr>
      <t xml:space="preserve"> across 10 wards</t>
    </r>
  </si>
  <si>
    <t xml:space="preserve">2024         APPROVED </t>
  </si>
  <si>
    <t>2023   ACTUAL   
(JAN - DEC)</t>
  </si>
  <si>
    <t>2023  ACTUAL   
(JAN - DEC)</t>
  </si>
  <si>
    <t>Construction/Provison of Residential Buildings/Teacher House</t>
  </si>
  <si>
    <r>
      <t>Construction / Provision Of Infrastructure( 5 daily Prayer Mosque)</t>
    </r>
    <r>
      <rPr>
        <b/>
        <sz val="12"/>
        <rFont val="Tahoma"/>
        <family val="2"/>
      </rPr>
      <t>across 10 wards</t>
    </r>
  </si>
  <si>
    <t>Rehabilitation / Repairs - Recreational Facilities(Town Hall)</t>
  </si>
  <si>
    <t>Security services (others)</t>
  </si>
  <si>
    <r>
      <t xml:space="preserve">Procurement Of TOYOTA </t>
    </r>
    <r>
      <rPr>
        <b/>
        <sz val="12"/>
        <color rgb="FF000000"/>
        <rFont val="Tahoma"/>
        <family val="2"/>
      </rPr>
      <t>HiluX</t>
    </r>
  </si>
  <si>
    <t>Rehabilitatio/Instllation of Solar Street Lights</t>
  </si>
  <si>
    <t>Procurement Of Office Furniture/Fittings and solar system</t>
  </si>
  <si>
    <t>Construction/Provision Of Sustainble development Goals (SDGs)</t>
  </si>
  <si>
    <t>Construction/Provision Street Naming &amp; House numbering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</si>
</sst>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.5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color theme="1"/>
      <name val="Tahoma"/>
      <family val="2"/>
    </font>
    <font>
      <sz val="12"/>
      <color rgb="FF000000"/>
      <name val="Tahoma"/>
      <family val="2"/>
    </font>
    <font>
      <b/>
      <u/>
      <sz val="14"/>
      <color theme="1"/>
      <name val="Bodoni MT Black"/>
      <family val="1"/>
    </font>
    <font>
      <b/>
      <u/>
      <sz val="14"/>
      <name val="Tahoma"/>
      <family val="2"/>
    </font>
    <font>
      <b/>
      <u/>
      <sz val="14"/>
      <name val="Arial Black"/>
      <family val="2"/>
    </font>
    <font>
      <sz val="11"/>
      <color theme="1"/>
      <name val="Tahoma"/>
      <family val="2"/>
    </font>
    <font>
      <b/>
      <u/>
      <sz val="12"/>
      <color theme="1"/>
      <name val="Arial Black"/>
      <family val="2"/>
    </font>
    <font>
      <b/>
      <u/>
      <sz val="12"/>
      <name val="Arial Black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b/>
      <u/>
      <sz val="12"/>
      <color theme="1"/>
      <name val="Tahoma"/>
      <family val="2"/>
    </font>
    <font>
      <b/>
      <u/>
      <sz val="12"/>
      <name val="Tahoma"/>
      <family val="2"/>
    </font>
    <font>
      <b/>
      <sz val="8"/>
      <name val="Tahoma"/>
      <family val="2"/>
    </font>
    <font>
      <sz val="12"/>
      <color theme="0"/>
      <name val="Tahoma"/>
      <family val="2"/>
    </font>
    <font>
      <b/>
      <sz val="9.5"/>
      <name val="Tahoma"/>
      <family val="2"/>
    </font>
    <font>
      <sz val="9.6999999999999993"/>
      <color rgb="FF000000"/>
      <name val="Tahoma"/>
      <family val="2"/>
    </font>
    <font>
      <b/>
      <sz val="9"/>
      <name val="Tahoma"/>
      <family val="2"/>
    </font>
    <font>
      <sz val="9.5"/>
      <name val="Tahoma"/>
      <family val="2"/>
    </font>
    <font>
      <sz val="9.5"/>
      <color theme="1"/>
      <name val="Tahoma"/>
      <family val="2"/>
    </font>
    <font>
      <b/>
      <u/>
      <sz val="16"/>
      <name val="Arial Black"/>
      <family val="2"/>
    </font>
    <font>
      <b/>
      <u/>
      <sz val="20"/>
      <name val="Arial Black"/>
      <family val="2"/>
    </font>
    <font>
      <b/>
      <sz val="9"/>
      <color theme="1"/>
      <name val="Tahoma"/>
      <family val="2"/>
    </font>
    <font>
      <b/>
      <sz val="12"/>
      <color theme="1"/>
      <name val="Times New Roman"/>
      <family val="1"/>
    </font>
    <font>
      <b/>
      <sz val="10.5"/>
      <color theme="1"/>
      <name val="Tahoma"/>
      <family val="2"/>
    </font>
    <font>
      <b/>
      <u/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0.5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10.5"/>
      <color theme="1"/>
      <name val="Tahoma"/>
      <family val="2"/>
    </font>
    <font>
      <b/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08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5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/>
    </xf>
    <xf numFmtId="0" fontId="7" fillId="2" borderId="3" xfId="0" applyFont="1" applyFill="1" applyBorder="1"/>
    <xf numFmtId="0" fontId="0" fillId="2" borderId="4" xfId="0" applyFont="1" applyFill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right" vertical="center"/>
    </xf>
    <xf numFmtId="0" fontId="7" fillId="2" borderId="8" xfId="0" applyFont="1" applyFill="1" applyBorder="1"/>
    <xf numFmtId="0" fontId="0" fillId="2" borderId="9" xfId="0" applyFont="1" applyFill="1" applyBorder="1"/>
    <xf numFmtId="4" fontId="10" fillId="0" borderId="10" xfId="0" applyNumberFormat="1" applyFont="1" applyBorder="1" applyAlignment="1"/>
    <xf numFmtId="43" fontId="10" fillId="0" borderId="11" xfId="1" applyFont="1" applyBorder="1" applyAlignment="1"/>
    <xf numFmtId="4" fontId="10" fillId="0" borderId="12" xfId="0" applyNumberFormat="1" applyFont="1" applyBorder="1" applyAlignment="1"/>
    <xf numFmtId="4" fontId="10" fillId="0" borderId="13" xfId="0" applyNumberFormat="1" applyFont="1" applyBorder="1" applyAlignment="1"/>
    <xf numFmtId="0" fontId="10" fillId="0" borderId="13" xfId="2" applyFont="1" applyFill="1" applyBorder="1"/>
    <xf numFmtId="1" fontId="12" fillId="0" borderId="13" xfId="2" applyNumberFormat="1" applyFont="1" applyFill="1" applyBorder="1" applyAlignment="1">
      <alignment horizontal="center"/>
    </xf>
    <xf numFmtId="49" fontId="13" fillId="0" borderId="13" xfId="2" applyNumberFormat="1" applyFont="1" applyFill="1" applyBorder="1" applyAlignment="1">
      <alignment horizontal="center"/>
    </xf>
    <xf numFmtId="1" fontId="14" fillId="0" borderId="14" xfId="2" applyNumberFormat="1" applyFont="1" applyFill="1" applyBorder="1" applyAlignment="1">
      <alignment horizontal="center"/>
    </xf>
    <xf numFmtId="43" fontId="10" fillId="0" borderId="15" xfId="1" applyFont="1" applyBorder="1" applyAlignment="1"/>
    <xf numFmtId="4" fontId="5" fillId="3" borderId="10" xfId="0" applyNumberFormat="1" applyFont="1" applyFill="1" applyBorder="1" applyAlignment="1"/>
    <xf numFmtId="4" fontId="10" fillId="3" borderId="12" xfId="0" applyNumberFormat="1" applyFont="1" applyFill="1" applyBorder="1" applyAlignment="1"/>
    <xf numFmtId="1" fontId="14" fillId="3" borderId="14" xfId="2" applyNumberFormat="1" applyFont="1" applyFill="1" applyBorder="1" applyAlignment="1">
      <alignment horizontal="center"/>
    </xf>
    <xf numFmtId="4" fontId="10" fillId="0" borderId="13" xfId="0" applyNumberFormat="1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0" fillId="0" borderId="19" xfId="2" applyFont="1" applyFill="1" applyBorder="1"/>
    <xf numFmtId="1" fontId="12" fillId="0" borderId="19" xfId="2" applyNumberFormat="1" applyFont="1" applyFill="1" applyBorder="1" applyAlignment="1">
      <alignment horizontal="center"/>
    </xf>
    <xf numFmtId="1" fontId="13" fillId="0" borderId="19" xfId="2" applyNumberFormat="1" applyFont="1" applyFill="1" applyBorder="1" applyAlignment="1">
      <alignment horizontal="center"/>
    </xf>
    <xf numFmtId="1" fontId="14" fillId="0" borderId="20" xfId="2" applyNumberFormat="1" applyFont="1" applyFill="1" applyBorder="1" applyAlignment="1">
      <alignment horizontal="center"/>
    </xf>
    <xf numFmtId="4" fontId="7" fillId="0" borderId="16" xfId="0" applyNumberFormat="1" applyFont="1" applyBorder="1"/>
    <xf numFmtId="4" fontId="7" fillId="0" borderId="18" xfId="0" applyNumberFormat="1" applyFont="1" applyBorder="1"/>
    <xf numFmtId="4" fontId="7" fillId="0" borderId="19" xfId="0" applyNumberFormat="1" applyFont="1" applyBorder="1"/>
    <xf numFmtId="4" fontId="7" fillId="0" borderId="21" xfId="0" applyNumberFormat="1" applyFont="1" applyBorder="1"/>
    <xf numFmtId="49" fontId="13" fillId="0" borderId="19" xfId="2" applyNumberFormat="1" applyFont="1" applyFill="1" applyBorder="1" applyAlignment="1">
      <alignment horizontal="center"/>
    </xf>
    <xf numFmtId="0" fontId="7" fillId="0" borderId="21" xfId="0" applyFont="1" applyBorder="1"/>
    <xf numFmtId="0" fontId="5" fillId="0" borderId="19" xfId="2" applyFont="1" applyFill="1" applyBorder="1"/>
    <xf numFmtId="1" fontId="15" fillId="0" borderId="19" xfId="2" applyNumberFormat="1" applyFont="1" applyFill="1" applyBorder="1" applyAlignment="1">
      <alignment horizontal="center"/>
    </xf>
    <xf numFmtId="1" fontId="16" fillId="0" borderId="19" xfId="2" applyNumberFormat="1" applyFont="1" applyFill="1" applyBorder="1" applyAlignment="1">
      <alignment horizontal="center"/>
    </xf>
    <xf numFmtId="1" fontId="17" fillId="0" borderId="20" xfId="2" applyNumberFormat="1" applyFont="1" applyFill="1" applyBorder="1" applyAlignment="1">
      <alignment horizontal="center"/>
    </xf>
    <xf numFmtId="4" fontId="7" fillId="0" borderId="22" xfId="0" applyNumberFormat="1" applyFont="1" applyBorder="1"/>
    <xf numFmtId="4" fontId="10" fillId="0" borderId="21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5" fillId="0" borderId="26" xfId="2" applyFont="1" applyFill="1" applyBorder="1" applyAlignment="1">
      <alignment horizontal="left"/>
    </xf>
    <xf numFmtId="1" fontId="15" fillId="0" borderId="26" xfId="2" applyNumberFormat="1" applyFont="1" applyFill="1" applyBorder="1" applyAlignment="1">
      <alignment horizontal="center"/>
    </xf>
    <xf numFmtId="1" fontId="16" fillId="0" borderId="26" xfId="2" applyNumberFormat="1" applyFont="1" applyFill="1" applyBorder="1" applyAlignment="1">
      <alignment horizontal="center"/>
    </xf>
    <xf numFmtId="1" fontId="17" fillId="0" borderId="27" xfId="2" applyNumberFormat="1" applyFont="1" applyFill="1" applyBorder="1" applyAlignment="1">
      <alignment horizontal="center"/>
    </xf>
    <xf numFmtId="43" fontId="5" fillId="2" borderId="28" xfId="1" applyFont="1" applyFill="1" applyBorder="1" applyAlignment="1">
      <alignment horizontal="right" vertical="top"/>
    </xf>
    <xf numFmtId="0" fontId="8" fillId="2" borderId="29" xfId="0" applyFont="1" applyFill="1" applyBorder="1" applyAlignment="1">
      <alignment horizontal="left" vertical="top" wrapText="1"/>
    </xf>
    <xf numFmtId="49" fontId="18" fillId="2" borderId="29" xfId="0" applyNumberFormat="1" applyFont="1" applyFill="1" applyBorder="1" applyAlignment="1">
      <alignment vertical="top"/>
    </xf>
    <xf numFmtId="49" fontId="5" fillId="2" borderId="29" xfId="0" applyNumberFormat="1" applyFont="1" applyFill="1" applyBorder="1" applyAlignment="1">
      <alignment vertical="top"/>
    </xf>
    <xf numFmtId="49" fontId="4" fillId="2" borderId="9" xfId="0" applyNumberFormat="1" applyFont="1" applyFill="1" applyBorder="1" applyAlignment="1">
      <alignment vertical="top"/>
    </xf>
    <xf numFmtId="0" fontId="7" fillId="0" borderId="15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13" fillId="0" borderId="13" xfId="2" applyFont="1" applyBorder="1"/>
    <xf numFmtId="1" fontId="12" fillId="4" borderId="13" xfId="2" applyNumberFormat="1" applyFont="1" applyFill="1" applyBorder="1" applyAlignment="1">
      <alignment horizontal="center"/>
    </xf>
    <xf numFmtId="1" fontId="13" fillId="4" borderId="13" xfId="2" applyNumberFormat="1" applyFont="1" applyFill="1" applyBorder="1" applyAlignment="1">
      <alignment horizontal="center"/>
    </xf>
    <xf numFmtId="1" fontId="14" fillId="4" borderId="14" xfId="2" applyNumberFormat="1" applyFont="1" applyFill="1" applyBorder="1" applyAlignment="1">
      <alignment horizontal="center"/>
    </xf>
    <xf numFmtId="0" fontId="13" fillId="0" borderId="19" xfId="2" applyFont="1" applyBorder="1" applyAlignment="1">
      <alignment horizontal="justify" vertical="center" wrapText="1"/>
    </xf>
    <xf numFmtId="1" fontId="12" fillId="4" borderId="19" xfId="2" applyNumberFormat="1" applyFont="1" applyFill="1" applyBorder="1" applyAlignment="1">
      <alignment horizontal="center"/>
    </xf>
    <xf numFmtId="1" fontId="13" fillId="4" borderId="19" xfId="2" applyNumberFormat="1" applyFont="1" applyFill="1" applyBorder="1" applyAlignment="1">
      <alignment horizontal="center"/>
    </xf>
    <xf numFmtId="1" fontId="14" fillId="4" borderId="20" xfId="2" applyNumberFormat="1" applyFont="1" applyFill="1" applyBorder="1" applyAlignment="1">
      <alignment horizontal="center"/>
    </xf>
    <xf numFmtId="43" fontId="10" fillId="0" borderId="18" xfId="1" applyFont="1" applyBorder="1"/>
    <xf numFmtId="0" fontId="7" fillId="5" borderId="16" xfId="0" applyFont="1" applyFill="1" applyBorder="1"/>
    <xf numFmtId="0" fontId="7" fillId="5" borderId="17" xfId="0" applyFont="1" applyFill="1" applyBorder="1"/>
    <xf numFmtId="0" fontId="7" fillId="5" borderId="18" xfId="0" applyFont="1" applyFill="1" applyBorder="1"/>
    <xf numFmtId="0" fontId="7" fillId="5" borderId="19" xfId="0" applyFont="1" applyFill="1" applyBorder="1"/>
    <xf numFmtId="0" fontId="16" fillId="5" borderId="19" xfId="2" applyFont="1" applyFill="1" applyBorder="1" applyAlignment="1">
      <alignment horizontal="justify" vertical="center" wrapText="1"/>
    </xf>
    <xf numFmtId="1" fontId="15" fillId="5" borderId="19" xfId="2" applyNumberFormat="1" applyFont="1" applyFill="1" applyBorder="1" applyAlignment="1">
      <alignment horizontal="center"/>
    </xf>
    <xf numFmtId="1" fontId="16" fillId="5" borderId="19" xfId="2" applyNumberFormat="1" applyFont="1" applyFill="1" applyBorder="1" applyAlignment="1">
      <alignment horizontal="center"/>
    </xf>
    <xf numFmtId="1" fontId="17" fillId="5" borderId="20" xfId="2" applyNumberFormat="1" applyFont="1" applyFill="1" applyBorder="1" applyAlignment="1">
      <alignment horizontal="center"/>
    </xf>
    <xf numFmtId="0" fontId="7" fillId="5" borderId="23" xfId="0" applyFont="1" applyFill="1" applyBorder="1"/>
    <xf numFmtId="43" fontId="7" fillId="5" borderId="24" xfId="0" applyNumberFormat="1" applyFont="1" applyFill="1" applyBorder="1"/>
    <xf numFmtId="0" fontId="7" fillId="5" borderId="25" xfId="0" applyFont="1" applyFill="1" applyBorder="1"/>
    <xf numFmtId="0" fontId="7" fillId="5" borderId="26" xfId="0" applyFont="1" applyFill="1" applyBorder="1"/>
    <xf numFmtId="0" fontId="16" fillId="5" borderId="26" xfId="2" applyFont="1" applyFill="1" applyBorder="1" applyAlignment="1"/>
    <xf numFmtId="1" fontId="15" fillId="5" borderId="26" xfId="2" applyNumberFormat="1" applyFont="1" applyFill="1" applyBorder="1" applyAlignment="1">
      <alignment horizontal="center"/>
    </xf>
    <xf numFmtId="1" fontId="16" fillId="5" borderId="26" xfId="2" applyNumberFormat="1" applyFont="1" applyFill="1" applyBorder="1" applyAlignment="1">
      <alignment horizontal="center"/>
    </xf>
    <xf numFmtId="1" fontId="17" fillId="5" borderId="27" xfId="2" applyNumberFormat="1" applyFont="1" applyFill="1" applyBorder="1" applyAlignment="1">
      <alignment horizontal="center"/>
    </xf>
    <xf numFmtId="43" fontId="5" fillId="2" borderId="30" xfId="1" applyFont="1" applyFill="1" applyBorder="1" applyAlignment="1">
      <alignment horizontal="right" vertical="top"/>
    </xf>
    <xf numFmtId="43" fontId="10" fillId="0" borderId="15" xfId="1" applyFont="1" applyBorder="1" applyAlignment="1">
      <alignment horizontal="right" vertical="top" wrapText="1"/>
    </xf>
    <xf numFmtId="43" fontId="10" fillId="0" borderId="11" xfId="1" applyFont="1" applyBorder="1" applyAlignment="1">
      <alignment horizontal="right" vertical="top"/>
    </xf>
    <xf numFmtId="43" fontId="10" fillId="0" borderId="12" xfId="1" applyFont="1" applyBorder="1" applyAlignment="1">
      <alignment horizontal="right" vertical="top" wrapText="1"/>
    </xf>
    <xf numFmtId="43" fontId="10" fillId="0" borderId="13" xfId="1" applyFont="1" applyBorder="1" applyAlignment="1">
      <alignment horizontal="right" vertical="top"/>
    </xf>
    <xf numFmtId="0" fontId="13" fillId="0" borderId="13" xfId="2" applyFont="1" applyBorder="1" applyAlignment="1">
      <alignment horizontal="justify" vertical="top" wrapText="1"/>
    </xf>
    <xf numFmtId="1" fontId="12" fillId="4" borderId="13" xfId="2" applyNumberFormat="1" applyFont="1" applyFill="1" applyBorder="1" applyAlignment="1">
      <alignment horizontal="center" vertical="top"/>
    </xf>
    <xf numFmtId="49" fontId="13" fillId="4" borderId="19" xfId="2" applyNumberFormat="1" applyFont="1" applyFill="1" applyBorder="1" applyAlignment="1">
      <alignment horizontal="center" vertical="top"/>
    </xf>
    <xf numFmtId="1" fontId="14" fillId="4" borderId="14" xfId="2" applyNumberFormat="1" applyFont="1" applyFill="1" applyBorder="1" applyAlignment="1">
      <alignment horizontal="center" vertical="top"/>
    </xf>
    <xf numFmtId="43" fontId="10" fillId="0" borderId="16" xfId="1" applyFont="1" applyBorder="1" applyAlignment="1">
      <alignment horizontal="right" vertical="top" wrapText="1"/>
    </xf>
    <xf numFmtId="43" fontId="10" fillId="0" borderId="17" xfId="1" applyFont="1" applyBorder="1" applyAlignment="1">
      <alignment horizontal="right" vertical="top" wrapText="1"/>
    </xf>
    <xf numFmtId="43" fontId="10" fillId="0" borderId="18" xfId="1" applyFont="1" applyBorder="1" applyAlignment="1">
      <alignment horizontal="right" vertical="top" wrapText="1"/>
    </xf>
    <xf numFmtId="43" fontId="10" fillId="0" borderId="19" xfId="1" applyFont="1" applyBorder="1" applyAlignment="1">
      <alignment horizontal="right" vertical="top" wrapText="1"/>
    </xf>
    <xf numFmtId="0" fontId="13" fillId="0" borderId="19" xfId="2" applyFont="1" applyBorder="1" applyAlignment="1">
      <alignment horizontal="justify" vertical="top" wrapText="1"/>
    </xf>
    <xf numFmtId="1" fontId="12" fillId="4" borderId="19" xfId="2" applyNumberFormat="1" applyFont="1" applyFill="1" applyBorder="1" applyAlignment="1">
      <alignment horizontal="center" vertical="top"/>
    </xf>
    <xf numFmtId="1" fontId="13" fillId="4" borderId="19" xfId="2" applyNumberFormat="1" applyFont="1" applyFill="1" applyBorder="1" applyAlignment="1">
      <alignment horizontal="center" vertical="top"/>
    </xf>
    <xf numFmtId="1" fontId="14" fillId="4" borderId="20" xfId="2" applyNumberFormat="1" applyFont="1" applyFill="1" applyBorder="1" applyAlignment="1">
      <alignment horizontal="center" vertical="top"/>
    </xf>
    <xf numFmtId="43" fontId="5" fillId="0" borderId="17" xfId="1" applyFont="1" applyBorder="1" applyAlignment="1">
      <alignment horizontal="right" vertical="top" wrapText="1"/>
    </xf>
    <xf numFmtId="43" fontId="5" fillId="0" borderId="19" xfId="1" applyFont="1" applyBorder="1" applyAlignment="1">
      <alignment horizontal="right" vertical="top" wrapText="1"/>
    </xf>
    <xf numFmtId="0" fontId="13" fillId="0" borderId="19" xfId="2" applyFont="1" applyBorder="1" applyAlignment="1">
      <alignment horizontal="left" vertical="top" wrapText="1"/>
    </xf>
    <xf numFmtId="43" fontId="5" fillId="3" borderId="16" xfId="1" applyFont="1" applyFill="1" applyBorder="1" applyAlignment="1">
      <alignment horizontal="right" vertical="top" wrapText="1"/>
    </xf>
    <xf numFmtId="43" fontId="5" fillId="3" borderId="18" xfId="1" applyFont="1" applyFill="1" applyBorder="1" applyAlignment="1">
      <alignment horizontal="right" vertical="top" wrapText="1"/>
    </xf>
    <xf numFmtId="1" fontId="14" fillId="3" borderId="20" xfId="2" applyNumberFormat="1" applyFont="1" applyFill="1" applyBorder="1" applyAlignment="1">
      <alignment horizontal="center" vertical="top"/>
    </xf>
    <xf numFmtId="43" fontId="10" fillId="5" borderId="16" xfId="1" applyFont="1" applyFill="1" applyBorder="1" applyAlignment="1">
      <alignment horizontal="right" vertical="top" wrapText="1"/>
    </xf>
    <xf numFmtId="43" fontId="10" fillId="5" borderId="17" xfId="1" applyFont="1" applyFill="1" applyBorder="1" applyAlignment="1">
      <alignment horizontal="right" vertical="top"/>
    </xf>
    <xf numFmtId="43" fontId="10" fillId="5" borderId="18" xfId="1" applyFont="1" applyFill="1" applyBorder="1" applyAlignment="1">
      <alignment horizontal="right" vertical="top" wrapText="1"/>
    </xf>
    <xf numFmtId="43" fontId="10" fillId="5" borderId="19" xfId="1" applyFont="1" applyFill="1" applyBorder="1" applyAlignment="1">
      <alignment horizontal="right" vertical="top"/>
    </xf>
    <xf numFmtId="0" fontId="16" fillId="5" borderId="19" xfId="2" applyFont="1" applyFill="1" applyBorder="1" applyAlignment="1">
      <alignment horizontal="left" vertical="top" wrapText="1"/>
    </xf>
    <xf numFmtId="1" fontId="15" fillId="5" borderId="19" xfId="2" applyNumberFormat="1" applyFont="1" applyFill="1" applyBorder="1" applyAlignment="1">
      <alignment horizontal="center" vertical="top"/>
    </xf>
    <xf numFmtId="1" fontId="16" fillId="5" borderId="19" xfId="2" applyNumberFormat="1" applyFont="1" applyFill="1" applyBorder="1" applyAlignment="1">
      <alignment horizontal="center" vertical="top"/>
    </xf>
    <xf numFmtId="1" fontId="17" fillId="5" borderId="20" xfId="2" applyNumberFormat="1" applyFont="1" applyFill="1" applyBorder="1" applyAlignment="1">
      <alignment horizontal="center" vertical="top"/>
    </xf>
    <xf numFmtId="43" fontId="10" fillId="5" borderId="23" xfId="1" applyFont="1" applyFill="1" applyBorder="1" applyAlignment="1">
      <alignment horizontal="right" vertical="top" wrapText="1"/>
    </xf>
    <xf numFmtId="43" fontId="10" fillId="5" borderId="24" xfId="1" applyFont="1" applyFill="1" applyBorder="1" applyAlignment="1">
      <alignment horizontal="right" vertical="top"/>
    </xf>
    <xf numFmtId="43" fontId="10" fillId="5" borderId="25" xfId="1" applyFont="1" applyFill="1" applyBorder="1" applyAlignment="1">
      <alignment horizontal="right" vertical="top" wrapText="1"/>
    </xf>
    <xf numFmtId="43" fontId="10" fillId="5" borderId="26" xfId="1" applyFont="1" applyFill="1" applyBorder="1" applyAlignment="1">
      <alignment horizontal="right" vertical="top"/>
    </xf>
    <xf numFmtId="0" fontId="16" fillId="5" borderId="26" xfId="2" applyFont="1" applyFill="1" applyBorder="1" applyAlignment="1">
      <alignment horizontal="left" vertical="top" wrapText="1"/>
    </xf>
    <xf numFmtId="1" fontId="15" fillId="5" borderId="26" xfId="2" applyNumberFormat="1" applyFont="1" applyFill="1" applyBorder="1" applyAlignment="1">
      <alignment horizontal="center" vertical="top"/>
    </xf>
    <xf numFmtId="1" fontId="16" fillId="5" borderId="26" xfId="2" applyNumberFormat="1" applyFont="1" applyFill="1" applyBorder="1" applyAlignment="1">
      <alignment horizontal="center" vertical="top"/>
    </xf>
    <xf numFmtId="1" fontId="17" fillId="5" borderId="27" xfId="2" applyNumberFormat="1" applyFont="1" applyFill="1" applyBorder="1" applyAlignment="1">
      <alignment horizontal="center" vertical="top"/>
    </xf>
    <xf numFmtId="43" fontId="4" fillId="2" borderId="31" xfId="1" applyFont="1" applyFill="1" applyBorder="1" applyAlignment="1">
      <alignment horizontal="right" vertical="top" wrapText="1"/>
    </xf>
    <xf numFmtId="43" fontId="4" fillId="2" borderId="29" xfId="1" applyFont="1" applyFill="1" applyBorder="1" applyAlignment="1">
      <alignment horizontal="right" vertical="top"/>
    </xf>
    <xf numFmtId="0" fontId="13" fillId="2" borderId="29" xfId="2" applyFont="1" applyFill="1" applyBorder="1" applyAlignment="1">
      <alignment vertical="top" wrapText="1"/>
    </xf>
    <xf numFmtId="1" fontId="12" fillId="2" borderId="29" xfId="2" applyNumberFormat="1" applyFont="1" applyFill="1" applyBorder="1" applyAlignment="1">
      <alignment horizontal="center" vertical="top"/>
    </xf>
    <xf numFmtId="1" fontId="13" fillId="2" borderId="29" xfId="2" applyNumberFormat="1" applyFont="1" applyFill="1" applyBorder="1" applyAlignment="1">
      <alignment horizontal="center" vertical="top"/>
    </xf>
    <xf numFmtId="1" fontId="14" fillId="2" borderId="9" xfId="2" applyNumberFormat="1" applyFont="1" applyFill="1" applyBorder="1" applyAlignment="1">
      <alignment horizontal="center" vertical="top"/>
    </xf>
    <xf numFmtId="43" fontId="5" fillId="0" borderId="16" xfId="1" applyFont="1" applyBorder="1" applyAlignment="1">
      <alignment horizontal="right" vertical="top" wrapText="1"/>
    </xf>
    <xf numFmtId="43" fontId="5" fillId="0" borderId="17" xfId="1" applyFont="1" applyBorder="1" applyAlignment="1">
      <alignment horizontal="right" vertical="top"/>
    </xf>
    <xf numFmtId="43" fontId="5" fillId="0" borderId="18" xfId="1" applyFont="1" applyBorder="1" applyAlignment="1">
      <alignment horizontal="right" vertical="top" wrapText="1"/>
    </xf>
    <xf numFmtId="43" fontId="5" fillId="0" borderId="21" xfId="1" applyFont="1" applyBorder="1" applyAlignment="1">
      <alignment horizontal="right" vertical="top" wrapText="1"/>
    </xf>
    <xf numFmtId="0" fontId="13" fillId="0" borderId="19" xfId="2" applyFont="1" applyFill="1" applyBorder="1" applyAlignment="1">
      <alignment vertical="top" wrapText="1"/>
    </xf>
    <xf numFmtId="0" fontId="13" fillId="0" borderId="19" xfId="2" applyFont="1" applyBorder="1" applyAlignment="1">
      <alignment vertical="top" wrapText="1"/>
    </xf>
    <xf numFmtId="43" fontId="10" fillId="0" borderId="21" xfId="1" applyFont="1" applyBorder="1" applyAlignment="1">
      <alignment horizontal="right" vertical="top" wrapText="1"/>
    </xf>
    <xf numFmtId="43" fontId="10" fillId="0" borderId="17" xfId="1" applyFont="1" applyBorder="1" applyAlignment="1">
      <alignment horizontal="right" vertical="top"/>
    </xf>
    <xf numFmtId="0" fontId="10" fillId="0" borderId="19" xfId="2" applyFont="1" applyBorder="1" applyAlignment="1">
      <alignment vertical="top" wrapText="1"/>
    </xf>
    <xf numFmtId="43" fontId="10" fillId="0" borderId="19" xfId="1" applyFont="1" applyBorder="1" applyAlignment="1">
      <alignment horizontal="right" vertical="top"/>
    </xf>
    <xf numFmtId="43" fontId="10" fillId="0" borderId="18" xfId="1" applyFont="1" applyBorder="1" applyAlignment="1">
      <alignment horizontal="right" vertical="top"/>
    </xf>
    <xf numFmtId="43" fontId="5" fillId="5" borderId="16" xfId="1" applyFont="1" applyFill="1" applyBorder="1" applyAlignment="1">
      <alignment horizontal="right" vertical="top" wrapText="1"/>
    </xf>
    <xf numFmtId="43" fontId="5" fillId="5" borderId="17" xfId="1" applyFont="1" applyFill="1" applyBorder="1" applyAlignment="1">
      <alignment horizontal="right" vertical="top"/>
    </xf>
    <xf numFmtId="43" fontId="5" fillId="5" borderId="18" xfId="1" applyFont="1" applyFill="1" applyBorder="1" applyAlignment="1">
      <alignment horizontal="right" vertical="top" wrapText="1"/>
    </xf>
    <xf numFmtId="43" fontId="5" fillId="5" borderId="19" xfId="1" applyFont="1" applyFill="1" applyBorder="1" applyAlignment="1">
      <alignment horizontal="right" vertical="top"/>
    </xf>
    <xf numFmtId="0" fontId="16" fillId="5" borderId="19" xfId="2" applyFont="1" applyFill="1" applyBorder="1" applyAlignment="1">
      <alignment horizontal="left" vertical="top"/>
    </xf>
    <xf numFmtId="0" fontId="16" fillId="5" borderId="26" xfId="2" applyFont="1" applyFill="1" applyBorder="1" applyAlignment="1">
      <alignment vertical="top"/>
    </xf>
    <xf numFmtId="43" fontId="6" fillId="2" borderId="28" xfId="1" applyFont="1" applyFill="1" applyBorder="1" applyAlignment="1">
      <alignment horizontal="right" vertical="top" wrapText="1"/>
    </xf>
    <xf numFmtId="0" fontId="16" fillId="2" borderId="29" xfId="2" applyFont="1" applyFill="1" applyBorder="1" applyAlignment="1">
      <alignment horizontal="justify" vertical="top" wrapText="1"/>
    </xf>
    <xf numFmtId="0" fontId="13" fillId="0" borderId="13" xfId="2" applyFont="1" applyBorder="1" applyAlignment="1">
      <alignment horizontal="justify" vertical="top"/>
    </xf>
    <xf numFmtId="49" fontId="13" fillId="4" borderId="13" xfId="0" applyNumberFormat="1" applyFont="1" applyFill="1" applyBorder="1" applyAlignment="1">
      <alignment horizontal="center" vertical="top" wrapText="1"/>
    </xf>
    <xf numFmtId="0" fontId="13" fillId="0" borderId="19" xfId="2" applyFont="1" applyBorder="1" applyAlignment="1">
      <alignment horizontal="justify" vertical="top"/>
    </xf>
    <xf numFmtId="49" fontId="13" fillId="4" borderId="19" xfId="0" applyNumberFormat="1" applyFont="1" applyFill="1" applyBorder="1" applyAlignment="1">
      <alignment horizontal="center" vertical="top" wrapText="1"/>
    </xf>
    <xf numFmtId="49" fontId="12" fillId="4" borderId="19" xfId="0" applyNumberFormat="1" applyFont="1" applyFill="1" applyBorder="1" applyAlignment="1">
      <alignment horizontal="center" vertical="center" wrapText="1"/>
    </xf>
    <xf numFmtId="1" fontId="13" fillId="4" borderId="19" xfId="2" applyNumberFormat="1" applyFont="1" applyFill="1" applyBorder="1" applyAlignment="1">
      <alignment horizontal="center" vertical="center"/>
    </xf>
    <xf numFmtId="49" fontId="13" fillId="4" borderId="19" xfId="2" applyNumberFormat="1" applyFont="1" applyFill="1" applyBorder="1" applyAlignment="1">
      <alignment horizontal="center" vertical="center"/>
    </xf>
    <xf numFmtId="0" fontId="13" fillId="0" borderId="19" xfId="2" applyFont="1" applyBorder="1" applyAlignment="1">
      <alignment vertical="top"/>
    </xf>
    <xf numFmtId="43" fontId="10" fillId="3" borderId="16" xfId="1" applyFont="1" applyFill="1" applyBorder="1" applyAlignment="1">
      <alignment horizontal="right" vertical="top" wrapText="1"/>
    </xf>
    <xf numFmtId="43" fontId="10" fillId="3" borderId="18" xfId="1" applyFont="1" applyFill="1" applyBorder="1" applyAlignment="1">
      <alignment horizontal="right" vertical="top" wrapText="1"/>
    </xf>
    <xf numFmtId="43" fontId="5" fillId="0" borderId="19" xfId="1" applyFont="1" applyBorder="1" applyAlignment="1">
      <alignment horizontal="right" vertical="top"/>
    </xf>
    <xf numFmtId="43" fontId="10" fillId="0" borderId="32" xfId="1" applyFont="1" applyBorder="1"/>
    <xf numFmtId="0" fontId="7" fillId="0" borderId="0" xfId="0" applyFont="1" applyBorder="1"/>
    <xf numFmtId="43" fontId="10" fillId="0" borderId="0" xfId="1" applyFont="1" applyBorder="1"/>
    <xf numFmtId="43" fontId="10" fillId="4" borderId="21" xfId="1" applyFont="1" applyFill="1" applyBorder="1" applyAlignment="1">
      <alignment horizontal="right" vertical="top" wrapText="1"/>
    </xf>
    <xf numFmtId="43" fontId="10" fillId="4" borderId="18" xfId="1" applyFont="1" applyFill="1" applyBorder="1" applyAlignment="1">
      <alignment horizontal="right" vertical="top" wrapText="1"/>
    </xf>
    <xf numFmtId="43" fontId="10" fillId="4" borderId="16" xfId="1" applyFont="1" applyFill="1" applyBorder="1" applyAlignment="1">
      <alignment horizontal="right" vertical="top" wrapText="1"/>
    </xf>
    <xf numFmtId="43" fontId="4" fillId="3" borderId="16" xfId="1" applyFont="1" applyFill="1" applyBorder="1" applyAlignment="1">
      <alignment horizontal="right" vertical="top" wrapText="1"/>
    </xf>
    <xf numFmtId="0" fontId="10" fillId="0" borderId="19" xfId="2" applyFont="1" applyBorder="1" applyAlignment="1">
      <alignment horizontal="justify" vertical="top" wrapText="1"/>
    </xf>
    <xf numFmtId="0" fontId="18" fillId="0" borderId="0" xfId="0" applyFont="1" applyBorder="1" applyAlignment="1">
      <alignment vertical="top"/>
    </xf>
    <xf numFmtId="0" fontId="19" fillId="0" borderId="19" xfId="0" applyFont="1" applyBorder="1" applyAlignment="1">
      <alignment horizontal="left" vertical="top" wrapText="1"/>
    </xf>
    <xf numFmtId="49" fontId="12" fillId="4" borderId="19" xfId="0" applyNumberFormat="1" applyFont="1" applyFill="1" applyBorder="1" applyAlignment="1">
      <alignment horizontal="center" vertical="top"/>
    </xf>
    <xf numFmtId="49" fontId="13" fillId="6" borderId="22" xfId="0" applyNumberFormat="1" applyFont="1" applyFill="1" applyBorder="1" applyAlignment="1">
      <alignment horizontal="center" vertical="top" wrapText="1"/>
    </xf>
    <xf numFmtId="49" fontId="14" fillId="3" borderId="20" xfId="0" applyNumberFormat="1" applyFont="1" applyFill="1" applyBorder="1" applyAlignment="1">
      <alignment horizontal="center" vertical="top" wrapText="1"/>
    </xf>
    <xf numFmtId="49" fontId="17" fillId="3" borderId="20" xfId="0" applyNumberFormat="1" applyFont="1" applyFill="1" applyBorder="1" applyAlignment="1">
      <alignment horizontal="center" vertical="top" wrapText="1"/>
    </xf>
    <xf numFmtId="49" fontId="14" fillId="4" borderId="20" xfId="0" applyNumberFormat="1" applyFont="1" applyFill="1" applyBorder="1" applyAlignment="1">
      <alignment horizontal="center" vertical="top" wrapText="1"/>
    </xf>
    <xf numFmtId="43" fontId="10" fillId="5" borderId="17" xfId="1" applyFont="1" applyFill="1" applyBorder="1" applyAlignment="1">
      <alignment horizontal="right" vertical="top" wrapText="1"/>
    </xf>
    <xf numFmtId="43" fontId="10" fillId="5" borderId="19" xfId="1" applyFont="1" applyFill="1" applyBorder="1" applyAlignment="1">
      <alignment horizontal="right" vertical="top" wrapText="1"/>
    </xf>
    <xf numFmtId="0" fontId="16" fillId="5" borderId="19" xfId="0" applyFont="1" applyFill="1" applyBorder="1" applyAlignment="1">
      <alignment horizontal="left" vertical="top"/>
    </xf>
    <xf numFmtId="49" fontId="12" fillId="5" borderId="13" xfId="0" applyNumberFormat="1" applyFont="1" applyFill="1" applyBorder="1" applyAlignment="1">
      <alignment horizontal="center" vertical="top"/>
    </xf>
    <xf numFmtId="49" fontId="13" fillId="5" borderId="19" xfId="0" applyNumberFormat="1" applyFont="1" applyFill="1" applyBorder="1" applyAlignment="1">
      <alignment horizontal="center" vertical="top" wrapText="1"/>
    </xf>
    <xf numFmtId="49" fontId="17" fillId="5" borderId="20" xfId="0" applyNumberFormat="1" applyFont="1" applyFill="1" applyBorder="1" applyAlignment="1">
      <alignment horizontal="center" vertical="top" wrapText="1"/>
    </xf>
    <xf numFmtId="43" fontId="5" fillId="5" borderId="24" xfId="1" applyFont="1" applyFill="1" applyBorder="1" applyAlignment="1">
      <alignment horizontal="right" vertical="top" wrapText="1"/>
    </xf>
    <xf numFmtId="43" fontId="5" fillId="5" borderId="26" xfId="1" applyFont="1" applyFill="1" applyBorder="1" applyAlignment="1">
      <alignment horizontal="right" vertical="top" wrapText="1"/>
    </xf>
    <xf numFmtId="0" fontId="16" fillId="5" borderId="26" xfId="0" applyFont="1" applyFill="1" applyBorder="1" applyAlignment="1">
      <alignment horizontal="left" vertical="top"/>
    </xf>
    <xf numFmtId="49" fontId="12" fillId="5" borderId="26" xfId="0" applyNumberFormat="1" applyFont="1" applyFill="1" applyBorder="1" applyAlignment="1">
      <alignment horizontal="center" vertical="top"/>
    </xf>
    <xf numFmtId="49" fontId="16" fillId="5" borderId="26" xfId="0" applyNumberFormat="1" applyFont="1" applyFill="1" applyBorder="1" applyAlignment="1">
      <alignment horizontal="center" vertical="top" wrapText="1"/>
    </xf>
    <xf numFmtId="49" fontId="17" fillId="5" borderId="27" xfId="0" applyNumberFormat="1" applyFont="1" applyFill="1" applyBorder="1" applyAlignment="1">
      <alignment horizontal="center" vertical="top" wrapText="1"/>
    </xf>
    <xf numFmtId="43" fontId="4" fillId="2" borderId="30" xfId="1" applyFont="1" applyFill="1" applyBorder="1" applyAlignment="1">
      <alignment horizontal="right" vertical="top" wrapText="1"/>
    </xf>
    <xf numFmtId="0" fontId="16" fillId="2" borderId="30" xfId="0" applyFont="1" applyFill="1" applyBorder="1" applyAlignment="1">
      <alignment horizontal="left" vertical="top" wrapText="1"/>
    </xf>
    <xf numFmtId="49" fontId="12" fillId="2" borderId="29" xfId="0" applyNumberFormat="1" applyFont="1" applyFill="1" applyBorder="1" applyAlignment="1">
      <alignment horizontal="center" vertical="top"/>
    </xf>
    <xf numFmtId="49" fontId="16" fillId="2" borderId="29" xfId="0" applyNumberFormat="1" applyFont="1" applyFill="1" applyBorder="1" applyAlignment="1">
      <alignment horizontal="center" vertical="top" wrapText="1"/>
    </xf>
    <xf numFmtId="49" fontId="17" fillId="2" borderId="9" xfId="0" applyNumberFormat="1" applyFont="1" applyFill="1" applyBorder="1" applyAlignment="1">
      <alignment horizontal="center" vertical="top" wrapText="1"/>
    </xf>
    <xf numFmtId="0" fontId="5" fillId="0" borderId="15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49" fontId="12" fillId="4" borderId="13" xfId="0" applyNumberFormat="1" applyFont="1" applyFill="1" applyBorder="1" applyAlignment="1">
      <alignment horizontal="center" vertical="top"/>
    </xf>
    <xf numFmtId="0" fontId="10" fillId="0" borderId="19" xfId="0" applyFont="1" applyBorder="1" applyAlignment="1">
      <alignment vertical="top"/>
    </xf>
    <xf numFmtId="43" fontId="10" fillId="0" borderId="16" xfId="1" applyFont="1" applyBorder="1" applyAlignment="1">
      <alignment horizontal="right" vertical="top"/>
    </xf>
    <xf numFmtId="43" fontId="10" fillId="0" borderId="18" xfId="1" applyFont="1" applyBorder="1" applyAlignment="1">
      <alignment horizontal="right" vertical="center" wrapText="1"/>
    </xf>
    <xf numFmtId="43" fontId="10" fillId="0" borderId="18" xfId="1" applyFont="1" applyBorder="1" applyAlignment="1">
      <alignment horizontal="right" vertical="center"/>
    </xf>
    <xf numFmtId="43" fontId="10" fillId="0" borderId="17" xfId="1" applyFont="1" applyBorder="1" applyAlignment="1">
      <alignment vertical="top"/>
    </xf>
    <xf numFmtId="43" fontId="10" fillId="0" borderId="19" xfId="1" applyFont="1" applyBorder="1" applyAlignment="1">
      <alignment vertical="top"/>
    </xf>
    <xf numFmtId="0" fontId="13" fillId="0" borderId="19" xfId="0" applyFont="1" applyBorder="1" applyAlignment="1">
      <alignment horizontal="left" vertical="top" wrapText="1"/>
    </xf>
    <xf numFmtId="0" fontId="10" fillId="5" borderId="16" xfId="0" applyFont="1" applyFill="1" applyBorder="1" applyAlignment="1">
      <alignment vertical="top" wrapText="1"/>
    </xf>
    <xf numFmtId="43" fontId="5" fillId="5" borderId="17" xfId="0" applyNumberFormat="1" applyFont="1" applyFill="1" applyBorder="1" applyAlignment="1">
      <alignment vertical="top" wrapText="1"/>
    </xf>
    <xf numFmtId="43" fontId="5" fillId="5" borderId="18" xfId="0" applyNumberFormat="1" applyFont="1" applyFill="1" applyBorder="1" applyAlignment="1">
      <alignment vertical="top" wrapText="1"/>
    </xf>
    <xf numFmtId="0" fontId="10" fillId="5" borderId="19" xfId="0" applyFont="1" applyFill="1" applyBorder="1" applyAlignment="1">
      <alignment vertical="top" wrapText="1"/>
    </xf>
    <xf numFmtId="49" fontId="16" fillId="5" borderId="19" xfId="0" applyNumberFormat="1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vertical="top" wrapText="1"/>
    </xf>
    <xf numFmtId="0" fontId="10" fillId="5" borderId="18" xfId="0" applyFont="1" applyFill="1" applyBorder="1" applyAlignment="1">
      <alignment vertical="top" wrapText="1"/>
    </xf>
    <xf numFmtId="49" fontId="12" fillId="5" borderId="19" xfId="0" applyNumberFormat="1" applyFont="1" applyFill="1" applyBorder="1" applyAlignment="1">
      <alignment horizontal="center" vertical="top"/>
    </xf>
    <xf numFmtId="0" fontId="10" fillId="5" borderId="23" xfId="0" applyFont="1" applyFill="1" applyBorder="1" applyAlignment="1">
      <alignment vertical="top" wrapText="1"/>
    </xf>
    <xf numFmtId="0" fontId="10" fillId="5" borderId="24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top" wrapText="1"/>
    </xf>
    <xf numFmtId="0" fontId="10" fillId="5" borderId="26" xfId="0" applyFont="1" applyFill="1" applyBorder="1" applyAlignment="1">
      <alignment vertical="top" wrapText="1"/>
    </xf>
    <xf numFmtId="0" fontId="16" fillId="5" borderId="26" xfId="0" applyFont="1" applyFill="1" applyBorder="1" applyAlignment="1">
      <alignment horizontal="left" vertical="top" wrapText="1"/>
    </xf>
    <xf numFmtId="0" fontId="5" fillId="4" borderId="33" xfId="2" applyFont="1" applyFill="1" applyBorder="1" applyAlignment="1" applyProtection="1">
      <alignment horizontal="center" vertical="top" wrapText="1"/>
      <protection locked="0"/>
    </xf>
    <xf numFmtId="0" fontId="5" fillId="4" borderId="34" xfId="2" applyFont="1" applyFill="1" applyBorder="1" applyAlignment="1" applyProtection="1">
      <alignment horizontal="center" vertical="top" wrapText="1"/>
      <protection locked="0"/>
    </xf>
    <xf numFmtId="0" fontId="5" fillId="4" borderId="30" xfId="2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left" vertical="top" wrapText="1"/>
    </xf>
    <xf numFmtId="0" fontId="6" fillId="4" borderId="30" xfId="2" applyFont="1" applyFill="1" applyBorder="1" applyAlignment="1">
      <alignment horizontal="center" vertical="top"/>
    </xf>
    <xf numFmtId="0" fontId="5" fillId="4" borderId="30" xfId="2" applyFont="1" applyFill="1" applyBorder="1" applyAlignment="1">
      <alignment horizontal="center" vertical="top" wrapText="1"/>
    </xf>
    <xf numFmtId="0" fontId="4" fillId="4" borderId="30" xfId="2" applyFont="1" applyFill="1" applyBorder="1" applyAlignment="1">
      <alignment horizontal="center" vertical="top" wrapText="1"/>
    </xf>
    <xf numFmtId="43" fontId="15" fillId="4" borderId="28" xfId="1" applyFont="1" applyFill="1" applyBorder="1" applyAlignment="1">
      <alignment vertical="center" wrapText="1"/>
    </xf>
    <xf numFmtId="43" fontId="17" fillId="4" borderId="29" xfId="1" applyFont="1" applyFill="1" applyBorder="1" applyAlignment="1">
      <alignment vertical="center" wrapText="1"/>
    </xf>
    <xf numFmtId="0" fontId="16" fillId="4" borderId="29" xfId="0" applyFont="1" applyFill="1" applyBorder="1" applyAlignment="1">
      <alignment horizontal="left" vertical="center"/>
    </xf>
    <xf numFmtId="49" fontId="12" fillId="4" borderId="29" xfId="0" applyNumberFormat="1" applyFont="1" applyFill="1" applyBorder="1" applyAlignment="1">
      <alignment vertical="center" wrapText="1"/>
    </xf>
    <xf numFmtId="49" fontId="16" fillId="4" borderId="29" xfId="0" applyNumberFormat="1" applyFont="1" applyFill="1" applyBorder="1" applyAlignment="1">
      <alignment vertical="center" wrapText="1"/>
    </xf>
    <xf numFmtId="1" fontId="17" fillId="4" borderId="9" xfId="0" applyNumberFormat="1" applyFont="1" applyFill="1" applyBorder="1" applyAlignment="1">
      <alignment horizontal="center" vertical="center" wrapText="1"/>
    </xf>
    <xf numFmtId="43" fontId="23" fillId="0" borderId="15" xfId="1" applyFont="1" applyBorder="1" applyAlignment="1"/>
    <xf numFmtId="43" fontId="23" fillId="0" borderId="11" xfId="1" applyFont="1" applyBorder="1" applyAlignment="1"/>
    <xf numFmtId="43" fontId="23" fillId="0" borderId="12" xfId="1" applyFont="1" applyBorder="1" applyAlignment="1"/>
    <xf numFmtId="43" fontId="23" fillId="0" borderId="13" xfId="1" applyFont="1" applyBorder="1" applyAlignment="1"/>
    <xf numFmtId="0" fontId="13" fillId="4" borderId="13" xfId="0" applyFont="1" applyFill="1" applyBorder="1" applyAlignment="1">
      <alignment horizontal="left" vertical="top"/>
    </xf>
    <xf numFmtId="49" fontId="12" fillId="4" borderId="8" xfId="0" applyNumberFormat="1" applyFont="1" applyFill="1" applyBorder="1" applyAlignment="1">
      <alignment horizontal="center" vertical="top"/>
    </xf>
    <xf numFmtId="49" fontId="13" fillId="0" borderId="13" xfId="0" applyNumberFormat="1" applyFont="1" applyFill="1" applyBorder="1" applyAlignment="1">
      <alignment horizontal="center" vertical="top" wrapText="1"/>
    </xf>
    <xf numFmtId="1" fontId="14" fillId="4" borderId="14" xfId="0" applyNumberFormat="1" applyFont="1" applyFill="1" applyBorder="1" applyAlignment="1">
      <alignment horizontal="center" vertical="top" wrapText="1"/>
    </xf>
    <xf numFmtId="43" fontId="23" fillId="0" borderId="17" xfId="1" applyFont="1" applyBorder="1" applyAlignment="1">
      <alignment vertical="top" wrapText="1"/>
    </xf>
    <xf numFmtId="43" fontId="23" fillId="0" borderId="17" xfId="1" applyFont="1" applyBorder="1" applyAlignment="1">
      <alignment wrapText="1"/>
    </xf>
    <xf numFmtId="0" fontId="13" fillId="4" borderId="19" xfId="0" applyFont="1" applyFill="1" applyBorder="1" applyAlignment="1">
      <alignment horizontal="left" vertical="top"/>
    </xf>
    <xf numFmtId="49" fontId="12" fillId="4" borderId="8" xfId="0" applyNumberFormat="1" applyFont="1" applyFill="1" applyBorder="1" applyAlignment="1">
      <alignment horizontal="center" vertical="top" wrapText="1"/>
    </xf>
    <xf numFmtId="1" fontId="14" fillId="4" borderId="20" xfId="0" applyNumberFormat="1" applyFont="1" applyFill="1" applyBorder="1" applyAlignment="1">
      <alignment horizontal="center" vertical="top" wrapText="1"/>
    </xf>
    <xf numFmtId="43" fontId="23" fillId="0" borderId="16" xfId="1" applyFont="1" applyBorder="1" applyAlignment="1">
      <alignment vertical="top" wrapText="1"/>
    </xf>
    <xf numFmtId="43" fontId="23" fillId="0" borderId="18" xfId="1" applyFont="1" applyBorder="1" applyAlignment="1">
      <alignment vertical="top" wrapText="1"/>
    </xf>
    <xf numFmtId="43" fontId="23" fillId="0" borderId="19" xfId="1" applyFont="1" applyBorder="1" applyAlignment="1">
      <alignment wrapText="1"/>
    </xf>
    <xf numFmtId="43" fontId="23" fillId="0" borderId="28" xfId="1" applyFont="1" applyBorder="1" applyAlignment="1">
      <alignment vertical="top" wrapText="1"/>
    </xf>
    <xf numFmtId="43" fontId="23" fillId="0" borderId="40" xfId="1" applyFont="1" applyBorder="1" applyAlignment="1">
      <alignment wrapText="1"/>
    </xf>
    <xf numFmtId="43" fontId="23" fillId="0" borderId="41" xfId="1" applyFont="1" applyBorder="1" applyAlignment="1">
      <alignment vertical="top" wrapText="1"/>
    </xf>
    <xf numFmtId="43" fontId="23" fillId="0" borderId="42" xfId="1" applyFont="1" applyBorder="1" applyAlignment="1">
      <alignment wrapText="1"/>
    </xf>
    <xf numFmtId="0" fontId="13" fillId="4" borderId="42" xfId="0" applyFont="1" applyFill="1" applyBorder="1" applyAlignment="1">
      <alignment horizontal="left" vertical="top" wrapText="1"/>
    </xf>
    <xf numFmtId="49" fontId="13" fillId="4" borderId="42" xfId="0" applyNumberFormat="1" applyFont="1" applyFill="1" applyBorder="1" applyAlignment="1">
      <alignment horizontal="center" vertical="top" wrapText="1"/>
    </xf>
    <xf numFmtId="1" fontId="14" fillId="4" borderId="43" xfId="0" applyNumberFormat="1" applyFont="1" applyFill="1" applyBorder="1" applyAlignment="1">
      <alignment horizontal="center" vertical="top" wrapText="1"/>
    </xf>
    <xf numFmtId="0" fontId="8" fillId="0" borderId="30" xfId="0" applyFont="1" applyBorder="1" applyAlignment="1">
      <alignment horizontal="left" vertical="top"/>
    </xf>
    <xf numFmtId="43" fontId="5" fillId="0" borderId="28" xfId="1" applyFont="1" applyBorder="1" applyAlignment="1"/>
    <xf numFmtId="43" fontId="5" fillId="0" borderId="30" xfId="1" applyFont="1" applyBorder="1" applyAlignment="1"/>
    <xf numFmtId="43" fontId="5" fillId="0" borderId="47" xfId="1" applyFont="1" applyBorder="1" applyAlignment="1"/>
    <xf numFmtId="0" fontId="16" fillId="0" borderId="30" xfId="0" applyFont="1" applyFill="1" applyBorder="1" applyAlignment="1">
      <alignment horizontal="justify" vertical="center" wrapText="1"/>
    </xf>
    <xf numFmtId="49" fontId="6" fillId="0" borderId="28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3" fontId="5" fillId="0" borderId="48" xfId="1" applyFont="1" applyBorder="1" applyAlignment="1">
      <alignment wrapText="1"/>
    </xf>
    <xf numFmtId="43" fontId="5" fillId="0" borderId="49" xfId="1" applyFont="1" applyBorder="1" applyAlignment="1">
      <alignment wrapText="1"/>
    </xf>
    <xf numFmtId="0" fontId="16" fillId="6" borderId="49" xfId="0" applyFont="1" applyFill="1" applyBorder="1" applyAlignment="1">
      <alignment vertical="center" wrapText="1"/>
    </xf>
    <xf numFmtId="49" fontId="15" fillId="4" borderId="49" xfId="0" applyNumberFormat="1" applyFont="1" applyFill="1" applyBorder="1" applyAlignment="1">
      <alignment horizontal="center" vertical="center"/>
    </xf>
    <xf numFmtId="49" fontId="16" fillId="4" borderId="49" xfId="0" applyNumberFormat="1" applyFont="1" applyFill="1" applyBorder="1" applyAlignment="1">
      <alignment horizontal="center" vertical="center" wrapText="1"/>
    </xf>
    <xf numFmtId="49" fontId="17" fillId="4" borderId="50" xfId="0" applyNumberFormat="1" applyFont="1" applyFill="1" applyBorder="1" applyAlignment="1">
      <alignment horizontal="center" vertical="center" wrapText="1"/>
    </xf>
    <xf numFmtId="43" fontId="5" fillId="0" borderId="28" xfId="1" applyFont="1" applyBorder="1" applyAlignment="1">
      <alignment wrapText="1"/>
    </xf>
    <xf numFmtId="43" fontId="5" fillId="0" borderId="30" xfId="1" applyFont="1" applyBorder="1" applyAlignment="1">
      <alignment wrapText="1"/>
    </xf>
    <xf numFmtId="43" fontId="5" fillId="0" borderId="31" xfId="1" applyFont="1" applyBorder="1" applyAlignment="1">
      <alignment wrapText="1"/>
    </xf>
    <xf numFmtId="43" fontId="5" fillId="0" borderId="29" xfId="1" applyFont="1" applyBorder="1" applyAlignment="1">
      <alignment wrapText="1"/>
    </xf>
    <xf numFmtId="0" fontId="16" fillId="6" borderId="29" xfId="0" applyFont="1" applyFill="1" applyBorder="1" applyAlignment="1">
      <alignment vertical="center" wrapText="1"/>
    </xf>
    <xf numFmtId="49" fontId="15" fillId="4" borderId="29" xfId="0" applyNumberFormat="1" applyFont="1" applyFill="1" applyBorder="1" applyAlignment="1">
      <alignment horizontal="center" vertical="center"/>
    </xf>
    <xf numFmtId="49" fontId="16" fillId="4" borderId="2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3" fontId="10" fillId="0" borderId="32" xfId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 vertical="center" wrapText="1"/>
    </xf>
    <xf numFmtId="43" fontId="10" fillId="0" borderId="12" xfId="1" applyFont="1" applyBorder="1" applyAlignment="1">
      <alignment horizontal="right" vertical="center" wrapText="1"/>
    </xf>
    <xf numFmtId="43" fontId="10" fillId="0" borderId="49" xfId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justify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49" fontId="13" fillId="6" borderId="22" xfId="0" applyNumberFormat="1" applyFont="1" applyFill="1" applyBorder="1" applyAlignment="1">
      <alignment horizontal="center" vertical="center"/>
    </xf>
    <xf numFmtId="49" fontId="14" fillId="4" borderId="14" xfId="0" applyNumberFormat="1" applyFont="1" applyFill="1" applyBorder="1" applyAlignment="1">
      <alignment horizontal="center" vertical="center" wrapText="1"/>
    </xf>
    <xf numFmtId="43" fontId="10" fillId="0" borderId="48" xfId="1" applyFont="1" applyBorder="1" applyAlignment="1">
      <alignment horizontal="right" vertical="center" wrapText="1"/>
    </xf>
    <xf numFmtId="43" fontId="10" fillId="0" borderId="51" xfId="1" applyFont="1" applyBorder="1" applyAlignment="1">
      <alignment horizontal="right" vertical="center" wrapText="1"/>
    </xf>
    <xf numFmtId="0" fontId="16" fillId="4" borderId="19" xfId="0" applyFont="1" applyFill="1" applyBorder="1" applyAlignment="1">
      <alignment vertical="center"/>
    </xf>
    <xf numFmtId="49" fontId="15" fillId="4" borderId="19" xfId="0" applyNumberFormat="1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center" vertical="center" wrapText="1"/>
    </xf>
    <xf numFmtId="49" fontId="17" fillId="4" borderId="20" xfId="0" applyNumberFormat="1" applyFont="1" applyFill="1" applyBorder="1" applyAlignment="1">
      <alignment horizontal="center" vertical="center" wrapText="1"/>
    </xf>
    <xf numFmtId="43" fontId="10" fillId="0" borderId="10" xfId="1" applyFont="1" applyBorder="1" applyAlignment="1">
      <alignment horizontal="right" vertical="center" wrapText="1"/>
    </xf>
    <xf numFmtId="43" fontId="10" fillId="0" borderId="11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0" fontId="13" fillId="6" borderId="13" xfId="0" applyFont="1" applyFill="1" applyBorder="1" applyAlignment="1">
      <alignment vertical="center" wrapText="1"/>
    </xf>
    <xf numFmtId="49" fontId="12" fillId="4" borderId="13" xfId="0" applyNumberFormat="1" applyFont="1" applyFill="1" applyBorder="1" applyAlignment="1">
      <alignment horizontal="center" vertical="center"/>
    </xf>
    <xf numFmtId="49" fontId="13" fillId="6" borderId="52" xfId="0" applyNumberFormat="1" applyFont="1" applyFill="1" applyBorder="1" applyAlignment="1">
      <alignment horizontal="center" vertical="center" wrapText="1"/>
    </xf>
    <xf numFmtId="43" fontId="10" fillId="0" borderId="21" xfId="1" applyFont="1" applyBorder="1" applyAlignment="1">
      <alignment horizontal="right" vertical="center" wrapText="1"/>
    </xf>
    <xf numFmtId="43" fontId="10" fillId="0" borderId="17" xfId="1" applyFont="1" applyBorder="1" applyAlignment="1">
      <alignment horizontal="right" vertical="center" wrapText="1"/>
    </xf>
    <xf numFmtId="43" fontId="10" fillId="0" borderId="19" xfId="1" applyFont="1" applyBorder="1" applyAlignment="1">
      <alignment horizontal="right" vertical="center" wrapText="1"/>
    </xf>
    <xf numFmtId="0" fontId="16" fillId="6" borderId="19" xfId="0" applyFont="1" applyFill="1" applyBorder="1" applyAlignment="1">
      <alignment vertical="center"/>
    </xf>
    <xf numFmtId="49" fontId="15" fillId="4" borderId="19" xfId="0" applyNumberFormat="1" applyFont="1" applyFill="1" applyBorder="1" applyAlignment="1">
      <alignment horizontal="center" vertical="center"/>
    </xf>
    <xf numFmtId="43" fontId="10" fillId="0" borderId="21" xfId="1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3" fontId="10" fillId="0" borderId="18" xfId="1" applyFont="1" applyBorder="1" applyAlignment="1">
      <alignment vertical="center"/>
    </xf>
    <xf numFmtId="43" fontId="10" fillId="0" borderId="19" xfId="1" applyFont="1" applyBorder="1" applyAlignment="1">
      <alignment vertical="center"/>
    </xf>
    <xf numFmtId="0" fontId="13" fillId="6" borderId="19" xfId="2" applyFont="1" applyFill="1" applyBorder="1" applyAlignment="1">
      <alignment vertical="center"/>
    </xf>
    <xf numFmtId="49" fontId="12" fillId="4" borderId="19" xfId="0" applyNumberFormat="1" applyFont="1" applyFill="1" applyBorder="1" applyAlignment="1">
      <alignment horizontal="center" vertical="center"/>
    </xf>
    <xf numFmtId="49" fontId="13" fillId="6" borderId="22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vertical="center" wrapText="1"/>
    </xf>
    <xf numFmtId="43" fontId="10" fillId="0" borderId="24" xfId="1" applyFont="1" applyBorder="1" applyAlignment="1">
      <alignment vertical="top"/>
    </xf>
    <xf numFmtId="0" fontId="19" fillId="0" borderId="19" xfId="0" applyFont="1" applyBorder="1" applyAlignment="1">
      <alignment horizontal="justify" vertical="center" wrapText="1"/>
    </xf>
    <xf numFmtId="49" fontId="26" fillId="4" borderId="20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49" fontId="9" fillId="4" borderId="19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 wrapText="1"/>
    </xf>
    <xf numFmtId="49" fontId="27" fillId="4" borderId="20" xfId="0" applyNumberFormat="1" applyFont="1" applyFill="1" applyBorder="1" applyAlignment="1">
      <alignment horizontal="center" vertical="center" wrapText="1"/>
    </xf>
    <xf numFmtId="43" fontId="10" fillId="0" borderId="21" xfId="1" applyFont="1" applyBorder="1" applyAlignment="1">
      <alignment horizontal="right" vertical="center"/>
    </xf>
    <xf numFmtId="0" fontId="13" fillId="0" borderId="19" xfId="0" applyFont="1" applyBorder="1" applyAlignment="1">
      <alignment horizontal="justify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49" fontId="27" fillId="0" borderId="20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top"/>
    </xf>
    <xf numFmtId="49" fontId="26" fillId="0" borderId="20" xfId="0" applyNumberFormat="1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43" fontId="5" fillId="3" borderId="21" xfId="1" applyFont="1" applyFill="1" applyBorder="1" applyAlignment="1">
      <alignment horizontal="right" vertical="top"/>
    </xf>
    <xf numFmtId="43" fontId="5" fillId="0" borderId="24" xfId="1" applyFont="1" applyBorder="1" applyAlignment="1">
      <alignment vertical="top"/>
    </xf>
    <xf numFmtId="43" fontId="5" fillId="0" borderId="18" xfId="1" applyFont="1" applyBorder="1" applyAlignment="1">
      <alignment horizontal="right" vertical="top"/>
    </xf>
    <xf numFmtId="0" fontId="8" fillId="0" borderId="19" xfId="0" applyFont="1" applyBorder="1" applyAlignment="1">
      <alignment horizontal="left" vertical="top"/>
    </xf>
    <xf numFmtId="49" fontId="28" fillId="0" borderId="19" xfId="0" applyNumberFormat="1" applyFont="1" applyFill="1" applyBorder="1" applyAlignment="1">
      <alignment horizontal="center" vertical="center"/>
    </xf>
    <xf numFmtId="49" fontId="13" fillId="6" borderId="19" xfId="0" applyNumberFormat="1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top"/>
    </xf>
    <xf numFmtId="0" fontId="26" fillId="3" borderId="20" xfId="0" applyFont="1" applyFill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43" fontId="10" fillId="0" borderId="16" xfId="1" applyFont="1" applyBorder="1" applyAlignment="1">
      <alignment horizontal="right" vertical="center"/>
    </xf>
    <xf numFmtId="43" fontId="10" fillId="0" borderId="16" xfId="1" applyFont="1" applyBorder="1" applyAlignment="1">
      <alignment vertical="center" wrapText="1"/>
    </xf>
    <xf numFmtId="43" fontId="10" fillId="0" borderId="17" xfId="1" applyFont="1" applyBorder="1" applyAlignment="1">
      <alignment vertical="center" wrapText="1"/>
    </xf>
    <xf numFmtId="43" fontId="10" fillId="0" borderId="18" xfId="1" applyFont="1" applyBorder="1" applyAlignment="1">
      <alignment vertical="center" wrapText="1"/>
    </xf>
    <xf numFmtId="43" fontId="10" fillId="0" borderId="19" xfId="1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3" fontId="10" fillId="0" borderId="24" xfId="1" applyFont="1" applyBorder="1" applyAlignment="1">
      <alignment vertical="center" wrapText="1"/>
    </xf>
    <xf numFmtId="0" fontId="8" fillId="0" borderId="53" xfId="0" applyFont="1" applyBorder="1" applyAlignment="1">
      <alignment horizontal="center" vertical="top"/>
    </xf>
    <xf numFmtId="0" fontId="6" fillId="4" borderId="53" xfId="2" applyFont="1" applyFill="1" applyBorder="1" applyAlignment="1">
      <alignment horizontal="center" vertical="top"/>
    </xf>
    <xf numFmtId="0" fontId="5" fillId="4" borderId="53" xfId="2" applyFont="1" applyFill="1" applyBorder="1" applyAlignment="1">
      <alignment horizontal="center" vertical="top" wrapText="1"/>
    </xf>
    <xf numFmtId="0" fontId="4" fillId="4" borderId="53" xfId="2" applyFont="1" applyFill="1" applyBorder="1" applyAlignment="1">
      <alignment horizontal="center" vertical="top" wrapText="1"/>
    </xf>
    <xf numFmtId="0" fontId="16" fillId="0" borderId="36" xfId="0" applyFont="1" applyFill="1" applyBorder="1" applyAlignment="1">
      <alignment horizontal="justify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15" fillId="4" borderId="29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vertical="center" wrapText="1"/>
    </xf>
    <xf numFmtId="49" fontId="15" fillId="4" borderId="8" xfId="0" applyNumberFormat="1" applyFont="1" applyFill="1" applyBorder="1" applyAlignment="1">
      <alignment horizontal="center" vertical="center" wrapText="1"/>
    </xf>
    <xf numFmtId="49" fontId="16" fillId="4" borderId="8" xfId="0" applyNumberFormat="1" applyFont="1" applyFill="1" applyBorder="1" applyAlignment="1">
      <alignment horizontal="center" vertical="center" wrapText="1"/>
    </xf>
    <xf numFmtId="49" fontId="17" fillId="4" borderId="55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vertical="center" wrapText="1"/>
    </xf>
    <xf numFmtId="49" fontId="14" fillId="4" borderId="20" xfId="0" applyNumberFormat="1" applyFont="1" applyFill="1" applyBorder="1" applyAlignment="1">
      <alignment horizontal="center" vertical="center" wrapText="1"/>
    </xf>
    <xf numFmtId="43" fontId="5" fillId="0" borderId="17" xfId="1" applyFont="1" applyBorder="1" applyAlignment="1">
      <alignment horizontal="right" vertical="center" wrapText="1"/>
    </xf>
    <xf numFmtId="0" fontId="16" fillId="6" borderId="19" xfId="0" applyFont="1" applyFill="1" applyBorder="1" applyAlignment="1">
      <alignment vertical="center" wrapText="1"/>
    </xf>
    <xf numFmtId="43" fontId="5" fillId="3" borderId="21" xfId="1" applyFont="1" applyFill="1" applyBorder="1" applyAlignment="1">
      <alignment horizontal="right" vertical="center" wrapText="1"/>
    </xf>
    <xf numFmtId="43" fontId="5" fillId="3" borderId="18" xfId="1" applyFont="1" applyFill="1" applyBorder="1" applyAlignment="1">
      <alignment horizontal="right" vertical="center" wrapText="1"/>
    </xf>
    <xf numFmtId="49" fontId="14" fillId="3" borderId="20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vertical="center" wrapText="1"/>
    </xf>
    <xf numFmtId="43" fontId="10" fillId="0" borderId="17" xfId="1" applyFont="1" applyBorder="1"/>
    <xf numFmtId="43" fontId="10" fillId="0" borderId="19" xfId="1" applyFont="1" applyBorder="1"/>
    <xf numFmtId="49" fontId="9" fillId="4" borderId="19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43" fontId="10" fillId="0" borderId="16" xfId="1" applyFont="1" applyBorder="1" applyAlignment="1">
      <alignment horizontal="right" vertical="center" wrapText="1"/>
    </xf>
    <xf numFmtId="0" fontId="8" fillId="0" borderId="19" xfId="0" applyFont="1" applyBorder="1" applyAlignment="1">
      <alignment horizontal="justify" vertical="center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5" fillId="4" borderId="17" xfId="2" applyFont="1" applyFill="1" applyBorder="1" applyAlignment="1" applyProtection="1">
      <alignment horizontal="center" vertical="top" wrapText="1"/>
      <protection locked="0"/>
    </xf>
    <xf numFmtId="0" fontId="8" fillId="0" borderId="53" xfId="0" applyFont="1" applyBorder="1" applyAlignment="1">
      <alignment horizontal="center" vertical="top" wrapText="1"/>
    </xf>
    <xf numFmtId="0" fontId="6" fillId="4" borderId="53" xfId="2" applyFont="1" applyFill="1" applyBorder="1" applyAlignment="1">
      <alignment horizontal="center" vertical="center" wrapText="1"/>
    </xf>
    <xf numFmtId="0" fontId="5" fillId="4" borderId="53" xfId="2" applyFont="1" applyFill="1" applyBorder="1" applyAlignment="1">
      <alignment horizontal="center" vertical="center" wrapText="1"/>
    </xf>
    <xf numFmtId="43" fontId="5" fillId="0" borderId="53" xfId="1" applyFont="1" applyBorder="1" applyAlignment="1">
      <alignment horizontal="right" vertical="center"/>
    </xf>
    <xf numFmtId="43" fontId="5" fillId="0" borderId="54" xfId="1" applyFont="1" applyBorder="1" applyAlignment="1">
      <alignment horizontal="right" vertical="center"/>
    </xf>
    <xf numFmtId="43" fontId="5" fillId="0" borderId="36" xfId="1" applyFont="1" applyBorder="1" applyAlignment="1">
      <alignment horizontal="right" vertical="center"/>
    </xf>
    <xf numFmtId="0" fontId="16" fillId="6" borderId="36" xfId="0" applyFont="1" applyFill="1" applyBorder="1" applyAlignment="1">
      <alignment vertical="center"/>
    </xf>
    <xf numFmtId="49" fontId="6" fillId="0" borderId="36" xfId="0" applyNumberFormat="1" applyFont="1" applyBorder="1" applyAlignment="1">
      <alignment horizontal="center" vertical="center"/>
    </xf>
    <xf numFmtId="43" fontId="5" fillId="0" borderId="30" xfId="1" applyFont="1" applyBorder="1" applyAlignment="1">
      <alignment horizontal="right" vertical="center"/>
    </xf>
    <xf numFmtId="43" fontId="5" fillId="0" borderId="31" xfId="1" applyFont="1" applyBorder="1" applyAlignment="1">
      <alignment horizontal="right" vertical="center"/>
    </xf>
    <xf numFmtId="43" fontId="5" fillId="0" borderId="29" xfId="1" applyFont="1" applyBorder="1" applyAlignment="1">
      <alignment horizontal="right" vertical="center"/>
    </xf>
    <xf numFmtId="0" fontId="16" fillId="6" borderId="29" xfId="0" applyFont="1" applyFill="1" applyBorder="1" applyAlignment="1">
      <alignment vertical="center"/>
    </xf>
    <xf numFmtId="49" fontId="16" fillId="4" borderId="29" xfId="0" applyNumberFormat="1" applyFont="1" applyFill="1" applyBorder="1" applyAlignment="1">
      <alignment horizontal="center" vertical="center"/>
    </xf>
    <xf numFmtId="49" fontId="17" fillId="4" borderId="9" xfId="0" applyNumberFormat="1" applyFont="1" applyFill="1" applyBorder="1" applyAlignment="1">
      <alignment horizontal="center" vertical="center"/>
    </xf>
    <xf numFmtId="43" fontId="5" fillId="0" borderId="5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7" xfId="1" applyFont="1" applyBorder="1" applyAlignment="1">
      <alignment horizontal="right" vertical="center"/>
    </xf>
    <xf numFmtId="43" fontId="5" fillId="0" borderId="8" xfId="1" applyFont="1" applyBorder="1" applyAlignment="1">
      <alignment horizontal="right" vertical="center"/>
    </xf>
    <xf numFmtId="0" fontId="16" fillId="6" borderId="8" xfId="0" applyFont="1" applyFill="1" applyBorder="1" applyAlignment="1">
      <alignment vertical="center"/>
    </xf>
    <xf numFmtId="49" fontId="15" fillId="4" borderId="8" xfId="0" applyNumberFormat="1" applyFont="1" applyFill="1" applyBorder="1" applyAlignment="1">
      <alignment horizontal="center" vertical="center"/>
    </xf>
    <xf numFmtId="49" fontId="16" fillId="4" borderId="8" xfId="0" applyNumberFormat="1" applyFont="1" applyFill="1" applyBorder="1" applyAlignment="1">
      <alignment horizontal="center" vertical="center"/>
    </xf>
    <xf numFmtId="49" fontId="17" fillId="4" borderId="55" xfId="0" applyNumberFormat="1" applyFont="1" applyFill="1" applyBorder="1" applyAlignment="1">
      <alignment horizontal="center" vertical="center"/>
    </xf>
    <xf numFmtId="43" fontId="10" fillId="0" borderId="10" xfId="1" applyFont="1" applyBorder="1" applyAlignment="1">
      <alignment horizontal="right" vertical="center"/>
    </xf>
    <xf numFmtId="43" fontId="10" fillId="0" borderId="11" xfId="1" applyFont="1" applyBorder="1" applyAlignment="1">
      <alignment horizontal="right" vertical="center"/>
    </xf>
    <xf numFmtId="43" fontId="10" fillId="0" borderId="12" xfId="1" applyFont="1" applyBorder="1" applyAlignment="1">
      <alignment horizontal="right" vertical="center"/>
    </xf>
    <xf numFmtId="43" fontId="10" fillId="0" borderId="13" xfId="1" applyFont="1" applyBorder="1" applyAlignment="1">
      <alignment horizontal="right" vertical="center"/>
    </xf>
    <xf numFmtId="0" fontId="13" fillId="0" borderId="13" xfId="0" applyFont="1" applyBorder="1" applyAlignment="1">
      <alignment horizontal="justify" vertical="center"/>
    </xf>
    <xf numFmtId="49" fontId="14" fillId="4" borderId="14" xfId="0" applyNumberFormat="1" applyFont="1" applyFill="1" applyBorder="1" applyAlignment="1">
      <alignment horizontal="center" vertical="center"/>
    </xf>
    <xf numFmtId="43" fontId="10" fillId="0" borderId="17" xfId="1" applyFont="1" applyBorder="1" applyAlignment="1">
      <alignment horizontal="right" vertical="center"/>
    </xf>
    <xf numFmtId="43" fontId="10" fillId="0" borderId="19" xfId="1" applyFont="1" applyBorder="1" applyAlignment="1">
      <alignment horizontal="right" vertical="center"/>
    </xf>
    <xf numFmtId="49" fontId="16" fillId="4" borderId="19" xfId="0" applyNumberFormat="1" applyFont="1" applyFill="1" applyBorder="1" applyAlignment="1">
      <alignment horizontal="center" vertical="center"/>
    </xf>
    <xf numFmtId="49" fontId="17" fillId="4" borderId="20" xfId="0" applyNumberFormat="1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vertical="center"/>
    </xf>
    <xf numFmtId="49" fontId="14" fillId="4" borderId="20" xfId="0" applyNumberFormat="1" applyFont="1" applyFill="1" applyBorder="1" applyAlignment="1">
      <alignment horizontal="center" vertical="center"/>
    </xf>
    <xf numFmtId="49" fontId="13" fillId="4" borderId="19" xfId="0" applyNumberFormat="1" applyFont="1" applyFill="1" applyBorder="1" applyAlignment="1">
      <alignment horizontal="center" vertical="center"/>
    </xf>
    <xf numFmtId="43" fontId="10" fillId="0" borderId="21" xfId="1" applyFont="1" applyBorder="1" applyAlignment="1">
      <alignment horizontal="right" vertical="top"/>
    </xf>
    <xf numFmtId="0" fontId="10" fillId="0" borderId="17" xfId="0" applyFont="1" applyBorder="1" applyAlignment="1"/>
    <xf numFmtId="0" fontId="10" fillId="0" borderId="19" xfId="0" applyFont="1" applyBorder="1" applyAlignment="1"/>
    <xf numFmtId="43" fontId="10" fillId="0" borderId="17" xfId="1" applyFont="1" applyBorder="1" applyAlignment="1"/>
    <xf numFmtId="0" fontId="16" fillId="4" borderId="19" xfId="0" applyFont="1" applyFill="1" applyBorder="1" applyAlignment="1">
      <alignment horizontal="left" vertical="top"/>
    </xf>
    <xf numFmtId="49" fontId="17" fillId="4" borderId="20" xfId="0" applyNumberFormat="1" applyFont="1" applyFill="1" applyBorder="1" applyAlignment="1">
      <alignment horizontal="center" vertical="top"/>
    </xf>
    <xf numFmtId="0" fontId="19" fillId="0" borderId="19" xfId="0" applyFont="1" applyBorder="1" applyAlignment="1">
      <alignment horizontal="justify" vertical="center"/>
    </xf>
    <xf numFmtId="49" fontId="26" fillId="4" borderId="20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49" fontId="27" fillId="4" borderId="20" xfId="0" applyNumberFormat="1" applyFont="1" applyFill="1" applyBorder="1" applyAlignment="1">
      <alignment horizontal="center" vertical="top"/>
    </xf>
    <xf numFmtId="49" fontId="26" fillId="4" borderId="20" xfId="0" applyNumberFormat="1" applyFont="1" applyFill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/>
    </xf>
    <xf numFmtId="0" fontId="19" fillId="0" borderId="19" xfId="0" applyFont="1" applyBorder="1" applyAlignment="1">
      <alignment horizontal="left" vertical="top"/>
    </xf>
    <xf numFmtId="49" fontId="27" fillId="0" borderId="20" xfId="0" applyNumberFormat="1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top" wrapText="1"/>
    </xf>
    <xf numFmtId="49" fontId="16" fillId="4" borderId="36" xfId="0" applyNumberFormat="1" applyFont="1" applyFill="1" applyBorder="1" applyAlignment="1">
      <alignment horizontal="center" vertical="top"/>
    </xf>
    <xf numFmtId="49" fontId="15" fillId="4" borderId="36" xfId="0" applyNumberFormat="1" applyFont="1" applyFill="1" applyBorder="1" applyAlignment="1">
      <alignment horizontal="center" vertical="center"/>
    </xf>
    <xf numFmtId="49" fontId="16" fillId="4" borderId="36" xfId="0" applyNumberFormat="1" applyFont="1" applyFill="1" applyBorder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top"/>
    </xf>
    <xf numFmtId="43" fontId="17" fillId="0" borderId="28" xfId="1" applyFont="1" applyBorder="1" applyAlignment="1">
      <alignment vertical="top"/>
    </xf>
    <xf numFmtId="43" fontId="17" fillId="0" borderId="30" xfId="1" applyFont="1" applyBorder="1" applyAlignment="1">
      <alignment vertical="top"/>
    </xf>
    <xf numFmtId="43" fontId="17" fillId="0" borderId="31" xfId="1" applyFont="1" applyBorder="1" applyAlignment="1">
      <alignment vertical="top"/>
    </xf>
    <xf numFmtId="43" fontId="17" fillId="0" borderId="29" xfId="1" applyFont="1" applyBorder="1" applyAlignment="1">
      <alignment vertical="top"/>
    </xf>
    <xf numFmtId="49" fontId="16" fillId="4" borderId="29" xfId="0" applyNumberFormat="1" applyFont="1" applyFill="1" applyBorder="1" applyAlignment="1">
      <alignment horizontal="left" vertical="top"/>
    </xf>
    <xf numFmtId="49" fontId="17" fillId="4" borderId="9" xfId="0" applyNumberFormat="1" applyFont="1" applyFill="1" applyBorder="1" applyAlignment="1">
      <alignment horizontal="center" vertical="top"/>
    </xf>
    <xf numFmtId="43" fontId="17" fillId="0" borderId="32" xfId="1" applyFont="1" applyBorder="1" applyAlignment="1">
      <alignment vertical="top"/>
    </xf>
    <xf numFmtId="43" fontId="17" fillId="0" borderId="1" xfId="1" applyFont="1" applyBorder="1" applyAlignment="1">
      <alignment vertical="top"/>
    </xf>
    <xf numFmtId="43" fontId="17" fillId="0" borderId="51" xfId="1" applyFont="1" applyBorder="1" applyAlignment="1">
      <alignment vertical="top"/>
    </xf>
    <xf numFmtId="43" fontId="17" fillId="0" borderId="49" xfId="1" applyFont="1" applyBorder="1" applyAlignment="1">
      <alignment vertical="top"/>
    </xf>
    <xf numFmtId="49" fontId="16" fillId="4" borderId="49" xfId="0" applyNumberFormat="1" applyFont="1" applyFill="1" applyBorder="1" applyAlignment="1">
      <alignment horizontal="left" vertical="top"/>
    </xf>
    <xf numFmtId="49" fontId="16" fillId="4" borderId="49" xfId="0" applyNumberFormat="1" applyFont="1" applyFill="1" applyBorder="1" applyAlignment="1">
      <alignment horizontal="center" vertical="center"/>
    </xf>
    <xf numFmtId="49" fontId="17" fillId="4" borderId="50" xfId="0" applyNumberFormat="1" applyFont="1" applyFill="1" applyBorder="1" applyAlignment="1">
      <alignment horizontal="center" vertical="top"/>
    </xf>
    <xf numFmtId="43" fontId="17" fillId="0" borderId="47" xfId="1" applyFont="1" applyBorder="1" applyAlignment="1">
      <alignment vertical="top"/>
    </xf>
    <xf numFmtId="49" fontId="16" fillId="4" borderId="30" xfId="0" applyNumberFormat="1" applyFont="1" applyFill="1" applyBorder="1" applyAlignment="1">
      <alignment horizontal="center" vertical="top"/>
    </xf>
    <xf numFmtId="49" fontId="15" fillId="4" borderId="30" xfId="0" applyNumberFormat="1" applyFont="1" applyFill="1" applyBorder="1" applyAlignment="1">
      <alignment horizontal="center" vertical="center"/>
    </xf>
    <xf numFmtId="49" fontId="16" fillId="4" borderId="30" xfId="0" applyNumberFormat="1" applyFont="1" applyFill="1" applyBorder="1" applyAlignment="1">
      <alignment horizontal="center" vertical="center"/>
    </xf>
    <xf numFmtId="49" fontId="17" fillId="4" borderId="30" xfId="0" applyNumberFormat="1" applyFont="1" applyFill="1" applyBorder="1" applyAlignment="1">
      <alignment horizontal="center" vertical="top"/>
    </xf>
    <xf numFmtId="43" fontId="10" fillId="0" borderId="15" xfId="1" applyFont="1" applyBorder="1" applyAlignment="1">
      <alignment horizontal="right" vertical="top"/>
    </xf>
    <xf numFmtId="43" fontId="10" fillId="0" borderId="11" xfId="1" applyFont="1" applyBorder="1" applyAlignment="1">
      <alignment vertical="top"/>
    </xf>
    <xf numFmtId="43" fontId="10" fillId="0" borderId="12" xfId="1" applyFont="1" applyBorder="1" applyAlignment="1">
      <alignment horizontal="right" vertical="top"/>
    </xf>
    <xf numFmtId="43" fontId="10" fillId="0" borderId="13" xfId="1" applyFont="1" applyBorder="1" applyAlignment="1">
      <alignment vertical="top"/>
    </xf>
    <xf numFmtId="49" fontId="13" fillId="4" borderId="13" xfId="0" applyNumberFormat="1" applyFont="1" applyFill="1" applyBorder="1" applyAlignment="1">
      <alignment horizontal="left" vertical="top"/>
    </xf>
    <xf numFmtId="49" fontId="16" fillId="4" borderId="13" xfId="0" applyNumberFormat="1" applyFont="1" applyFill="1" applyBorder="1" applyAlignment="1">
      <alignment horizontal="center" vertical="center"/>
    </xf>
    <xf numFmtId="49" fontId="31" fillId="4" borderId="14" xfId="0" applyNumberFormat="1" applyFont="1" applyFill="1" applyBorder="1" applyAlignment="1">
      <alignment horizontal="center" vertical="top"/>
    </xf>
    <xf numFmtId="43" fontId="13" fillId="0" borderId="16" xfId="1" applyFont="1" applyBorder="1" applyAlignment="1">
      <alignment vertical="top"/>
    </xf>
    <xf numFmtId="43" fontId="13" fillId="0" borderId="17" xfId="1" applyFont="1" applyBorder="1" applyAlignment="1">
      <alignment vertical="top"/>
    </xf>
    <xf numFmtId="43" fontId="13" fillId="0" borderId="18" xfId="1" applyFont="1" applyBorder="1" applyAlignment="1">
      <alignment vertical="top"/>
    </xf>
    <xf numFmtId="43" fontId="13" fillId="0" borderId="19" xfId="1" applyFont="1" applyBorder="1" applyAlignment="1">
      <alignment vertical="top"/>
    </xf>
    <xf numFmtId="0" fontId="13" fillId="0" borderId="19" xfId="0" applyFont="1" applyBorder="1" applyAlignment="1">
      <alignment vertical="top"/>
    </xf>
    <xf numFmtId="49" fontId="31" fillId="4" borderId="20" xfId="0" applyNumberFormat="1" applyFont="1" applyFill="1" applyBorder="1" applyAlignment="1">
      <alignment horizontal="center" vertical="top"/>
    </xf>
    <xf numFmtId="43" fontId="13" fillId="0" borderId="56" xfId="1" applyFont="1" applyBorder="1" applyAlignment="1">
      <alignment vertical="top"/>
    </xf>
    <xf numFmtId="43" fontId="13" fillId="0" borderId="40" xfId="1" applyFont="1" applyBorder="1" applyAlignment="1">
      <alignment vertical="top"/>
    </xf>
    <xf numFmtId="43" fontId="13" fillId="0" borderId="41" xfId="1" applyFont="1" applyBorder="1" applyAlignment="1">
      <alignment vertical="top"/>
    </xf>
    <xf numFmtId="43" fontId="13" fillId="0" borderId="42" xfId="1" applyFont="1" applyBorder="1" applyAlignment="1">
      <alignment vertical="top"/>
    </xf>
    <xf numFmtId="0" fontId="13" fillId="0" borderId="42" xfId="0" applyFont="1" applyBorder="1" applyAlignment="1">
      <alignment vertical="top"/>
    </xf>
    <xf numFmtId="49" fontId="15" fillId="4" borderId="42" xfId="0" applyNumberFormat="1" applyFont="1" applyFill="1" applyBorder="1" applyAlignment="1">
      <alignment horizontal="center" vertical="center"/>
    </xf>
    <xf numFmtId="49" fontId="31" fillId="4" borderId="43" xfId="0" applyNumberFormat="1" applyFont="1" applyFill="1" applyBorder="1" applyAlignment="1">
      <alignment horizontal="center" vertical="top"/>
    </xf>
    <xf numFmtId="0" fontId="6" fillId="4" borderId="53" xfId="2" applyFont="1" applyFill="1" applyBorder="1" applyAlignment="1">
      <alignment horizontal="center" vertical="top" wrapText="1"/>
    </xf>
    <xf numFmtId="43" fontId="5" fillId="0" borderId="28" xfId="1" applyFont="1" applyBorder="1" applyAlignment="1">
      <alignment horizontal="right" vertical="top"/>
    </xf>
    <xf numFmtId="43" fontId="5" fillId="0" borderId="30" xfId="1" applyFont="1" applyBorder="1" applyAlignment="1">
      <alignment horizontal="right" vertical="top"/>
    </xf>
    <xf numFmtId="43" fontId="5" fillId="0" borderId="31" xfId="1" applyFont="1" applyBorder="1" applyAlignment="1">
      <alignment horizontal="right" vertical="top"/>
    </xf>
    <xf numFmtId="43" fontId="5" fillId="0" borderId="29" xfId="1" applyFont="1" applyBorder="1" applyAlignment="1">
      <alignment horizontal="right" vertical="top"/>
    </xf>
    <xf numFmtId="0" fontId="16" fillId="0" borderId="29" xfId="0" applyFont="1" applyBorder="1" applyAlignment="1">
      <alignment horizontal="left" vertical="top"/>
    </xf>
    <xf numFmtId="43" fontId="5" fillId="0" borderId="5" xfId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0" fontId="16" fillId="0" borderId="8" xfId="0" applyFont="1" applyBorder="1" applyAlignment="1">
      <alignment horizontal="left" vertical="top"/>
    </xf>
    <xf numFmtId="49" fontId="17" fillId="4" borderId="55" xfId="0" applyNumberFormat="1" applyFont="1" applyFill="1" applyBorder="1" applyAlignment="1">
      <alignment horizontal="center" vertical="top"/>
    </xf>
    <xf numFmtId="43" fontId="10" fillId="0" borderId="10" xfId="1" applyFont="1" applyBorder="1" applyAlignment="1">
      <alignment horizontal="right" vertical="top"/>
    </xf>
    <xf numFmtId="0" fontId="12" fillId="0" borderId="13" xfId="0" applyFont="1" applyBorder="1" applyAlignment="1">
      <alignment horizontal="left" vertical="top"/>
    </xf>
    <xf numFmtId="1" fontId="14" fillId="4" borderId="14" xfId="0" applyNumberFormat="1" applyFont="1" applyFill="1" applyBorder="1" applyAlignment="1">
      <alignment horizontal="center" vertical="top"/>
    </xf>
    <xf numFmtId="1" fontId="17" fillId="4" borderId="20" xfId="0" applyNumberFormat="1" applyFont="1" applyFill="1" applyBorder="1" applyAlignment="1">
      <alignment horizontal="center" vertical="top"/>
    </xf>
    <xf numFmtId="0" fontId="13" fillId="6" borderId="19" xfId="0" applyFont="1" applyFill="1" applyBorder="1" applyAlignment="1">
      <alignment horizontal="left" vertical="top"/>
    </xf>
    <xf numFmtId="49" fontId="14" fillId="4" borderId="20" xfId="0" applyNumberFormat="1" applyFont="1" applyFill="1" applyBorder="1" applyAlignment="1">
      <alignment horizontal="center" vertical="top"/>
    </xf>
    <xf numFmtId="43" fontId="5" fillId="4" borderId="21" xfId="1" applyFont="1" applyFill="1" applyBorder="1" applyAlignment="1">
      <alignment horizontal="right" vertical="top"/>
    </xf>
    <xf numFmtId="0" fontId="12" fillId="0" borderId="19" xfId="2" applyFont="1" applyFill="1" applyBorder="1" applyAlignment="1"/>
    <xf numFmtId="1" fontId="14" fillId="3" borderId="20" xfId="2" applyNumberFormat="1" applyFont="1" applyFill="1" applyBorder="1" applyAlignment="1">
      <alignment horizontal="center"/>
    </xf>
    <xf numFmtId="0" fontId="16" fillId="0" borderId="19" xfId="2" applyFont="1" applyFill="1" applyBorder="1" applyAlignment="1"/>
    <xf numFmtId="0" fontId="18" fillId="0" borderId="19" xfId="0" applyFont="1" applyFill="1" applyBorder="1" applyAlignment="1"/>
    <xf numFmtId="49" fontId="13" fillId="0" borderId="22" xfId="0" applyNumberFormat="1" applyFont="1" applyFill="1" applyBorder="1" applyAlignment="1">
      <alignment horizontal="center" vertical="center"/>
    </xf>
    <xf numFmtId="43" fontId="5" fillId="0" borderId="21" xfId="1" applyFont="1" applyBorder="1" applyAlignment="1">
      <alignment horizontal="right" vertical="top"/>
    </xf>
    <xf numFmtId="0" fontId="16" fillId="6" borderId="19" xfId="0" applyFont="1" applyFill="1" applyBorder="1" applyAlignment="1">
      <alignment horizontal="left" vertical="top"/>
    </xf>
    <xf numFmtId="3" fontId="10" fillId="0" borderId="19" xfId="0" applyNumberFormat="1" applyFont="1" applyBorder="1" applyAlignment="1"/>
    <xf numFmtId="0" fontId="26" fillId="4" borderId="20" xfId="0" applyFont="1" applyFill="1" applyBorder="1" applyAlignment="1">
      <alignment horizontal="center" vertical="top"/>
    </xf>
    <xf numFmtId="0" fontId="27" fillId="4" borderId="20" xfId="0" applyFont="1" applyFill="1" applyBorder="1" applyAlignment="1">
      <alignment horizontal="center" vertical="top"/>
    </xf>
    <xf numFmtId="43" fontId="10" fillId="0" borderId="16" xfId="1" applyFont="1" applyBorder="1" applyAlignment="1">
      <alignment vertical="top"/>
    </xf>
    <xf numFmtId="43" fontId="10" fillId="0" borderId="18" xfId="1" applyFont="1" applyBorder="1" applyAlignment="1">
      <alignment vertical="top"/>
    </xf>
    <xf numFmtId="43" fontId="10" fillId="0" borderId="56" xfId="1" applyFont="1" applyBorder="1" applyAlignment="1">
      <alignment vertical="top"/>
    </xf>
    <xf numFmtId="43" fontId="10" fillId="0" borderId="41" xfId="1" applyFont="1" applyBorder="1" applyAlignment="1">
      <alignment vertical="top"/>
    </xf>
    <xf numFmtId="43" fontId="10" fillId="0" borderId="42" xfId="1" applyFont="1" applyBorder="1" applyAlignment="1">
      <alignment vertical="top"/>
    </xf>
    <xf numFmtId="0" fontId="8" fillId="0" borderId="42" xfId="0" applyFont="1" applyBorder="1" applyAlignment="1">
      <alignment horizontal="left" vertical="top"/>
    </xf>
    <xf numFmtId="49" fontId="9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27" fillId="0" borderId="43" xfId="0" applyNumberFormat="1" applyFont="1" applyBorder="1" applyAlignment="1">
      <alignment horizontal="center" vertical="top"/>
    </xf>
    <xf numFmtId="43" fontId="5" fillId="0" borderId="44" xfId="1" applyFont="1" applyBorder="1" applyAlignment="1">
      <alignment horizontal="right"/>
    </xf>
    <xf numFmtId="43" fontId="5" fillId="0" borderId="53" xfId="1" applyFont="1" applyBorder="1" applyAlignment="1">
      <alignment horizontal="right"/>
    </xf>
    <xf numFmtId="43" fontId="5" fillId="0" borderId="54" xfId="1" applyFont="1" applyBorder="1" applyAlignment="1">
      <alignment horizontal="right"/>
    </xf>
    <xf numFmtId="43" fontId="5" fillId="0" borderId="36" xfId="1" applyFont="1" applyBorder="1" applyAlignment="1">
      <alignment horizontal="right"/>
    </xf>
    <xf numFmtId="0" fontId="16" fillId="0" borderId="36" xfId="0" applyFont="1" applyFill="1" applyBorder="1" applyAlignment="1">
      <alignment horizontal="left" vertical="top"/>
    </xf>
    <xf numFmtId="49" fontId="4" fillId="0" borderId="4" xfId="0" applyNumberFormat="1" applyFont="1" applyBorder="1" applyAlignment="1">
      <alignment horizontal="center"/>
    </xf>
    <xf numFmtId="0" fontId="13" fillId="0" borderId="13" xfId="0" applyFont="1" applyBorder="1" applyAlignment="1">
      <alignment horizontal="left" vertical="top"/>
    </xf>
    <xf numFmtId="49" fontId="14" fillId="4" borderId="14" xfId="0" applyNumberFormat="1" applyFont="1" applyFill="1" applyBorder="1" applyAlignment="1">
      <alignment horizontal="center" vertical="top"/>
    </xf>
    <xf numFmtId="43" fontId="10" fillId="0" borderId="40" xfId="1" applyFont="1" applyBorder="1" applyAlignment="1">
      <alignment vertical="top"/>
    </xf>
    <xf numFmtId="0" fontId="8" fillId="0" borderId="30" xfId="0" applyFont="1" applyBorder="1" applyAlignment="1">
      <alignment horizontal="center" vertical="top"/>
    </xf>
    <xf numFmtId="0" fontId="6" fillId="4" borderId="30" xfId="2" applyFont="1" applyFill="1" applyBorder="1" applyAlignment="1">
      <alignment horizontal="center" vertical="top" wrapText="1"/>
    </xf>
    <xf numFmtId="43" fontId="5" fillId="0" borderId="44" xfId="1" applyFont="1" applyBorder="1"/>
    <xf numFmtId="43" fontId="5" fillId="0" borderId="53" xfId="1" applyFont="1" applyBorder="1"/>
    <xf numFmtId="43" fontId="5" fillId="0" borderId="54" xfId="1" applyFont="1" applyBorder="1"/>
    <xf numFmtId="43" fontId="5" fillId="0" borderId="36" xfId="1" applyFont="1" applyBorder="1"/>
    <xf numFmtId="0" fontId="16" fillId="6" borderId="36" xfId="0" applyFont="1" applyFill="1" applyBorder="1" applyAlignment="1">
      <alignment horizontal="left" vertical="top" wrapText="1"/>
    </xf>
    <xf numFmtId="43" fontId="5" fillId="0" borderId="28" xfId="1" applyFont="1" applyBorder="1" applyAlignment="1">
      <alignment vertical="top" wrapText="1"/>
    </xf>
    <xf numFmtId="43" fontId="5" fillId="0" borderId="31" xfId="1" applyFont="1" applyBorder="1" applyAlignment="1">
      <alignment vertical="top" wrapText="1"/>
    </xf>
    <xf numFmtId="43" fontId="5" fillId="0" borderId="29" xfId="1" applyFont="1" applyBorder="1" applyAlignment="1">
      <alignment vertical="top" wrapText="1"/>
    </xf>
    <xf numFmtId="0" fontId="16" fillId="6" borderId="29" xfId="0" applyFont="1" applyFill="1" applyBorder="1" applyAlignment="1">
      <alignment horizontal="left" vertical="top" wrapText="1"/>
    </xf>
    <xf numFmtId="49" fontId="17" fillId="4" borderId="9" xfId="0" applyNumberFormat="1" applyFont="1" applyFill="1" applyBorder="1" applyAlignment="1">
      <alignment horizontal="center" vertical="top" wrapText="1"/>
    </xf>
    <xf numFmtId="43" fontId="5" fillId="0" borderId="5" xfId="1" applyFont="1" applyBorder="1" applyAlignment="1">
      <alignment vertical="top" wrapText="1"/>
    </xf>
    <xf numFmtId="43" fontId="5" fillId="0" borderId="6" xfId="1" applyFont="1" applyBorder="1" applyAlignment="1">
      <alignment vertical="top" wrapText="1"/>
    </xf>
    <xf numFmtId="43" fontId="5" fillId="0" borderId="7" xfId="1" applyFont="1" applyBorder="1" applyAlignment="1">
      <alignment vertical="top" wrapText="1"/>
    </xf>
    <xf numFmtId="43" fontId="5" fillId="0" borderId="8" xfId="1" applyFont="1" applyBorder="1" applyAlignment="1">
      <alignment vertical="top" wrapText="1"/>
    </xf>
    <xf numFmtId="0" fontId="16" fillId="6" borderId="8" xfId="0" applyFont="1" applyFill="1" applyBorder="1" applyAlignment="1">
      <alignment horizontal="left" vertical="top" wrapText="1"/>
    </xf>
    <xf numFmtId="49" fontId="17" fillId="4" borderId="55" xfId="0" applyNumberFormat="1" applyFont="1" applyFill="1" applyBorder="1" applyAlignment="1">
      <alignment horizontal="center" vertical="top" wrapText="1"/>
    </xf>
    <xf numFmtId="43" fontId="10" fillId="0" borderId="15" xfId="1" applyFont="1" applyBorder="1" applyAlignment="1">
      <alignment vertical="top" wrapText="1"/>
    </xf>
    <xf numFmtId="43" fontId="10" fillId="0" borderId="11" xfId="1" applyFont="1" applyBorder="1" applyAlignment="1">
      <alignment vertical="top" wrapText="1"/>
    </xf>
    <xf numFmtId="43" fontId="10" fillId="0" borderId="12" xfId="1" applyFont="1" applyBorder="1" applyAlignment="1">
      <alignment vertical="top" wrapText="1"/>
    </xf>
    <xf numFmtId="43" fontId="10" fillId="0" borderId="13" xfId="1" applyFont="1" applyBorder="1" applyAlignment="1">
      <alignment vertical="top" wrapText="1"/>
    </xf>
    <xf numFmtId="43" fontId="10" fillId="0" borderId="16" xfId="1" applyFont="1" applyBorder="1" applyAlignment="1">
      <alignment vertical="top" wrapText="1"/>
    </xf>
    <xf numFmtId="43" fontId="10" fillId="0" borderId="17" xfId="1" applyFont="1" applyBorder="1" applyAlignment="1">
      <alignment vertical="top" wrapText="1"/>
    </xf>
    <xf numFmtId="43" fontId="10" fillId="0" borderId="18" xfId="1" applyFont="1" applyBorder="1" applyAlignment="1">
      <alignment vertical="top" wrapText="1"/>
    </xf>
    <xf numFmtId="43" fontId="10" fillId="0" borderId="19" xfId="1" applyFont="1" applyBorder="1" applyAlignment="1">
      <alignment vertical="top" wrapText="1"/>
    </xf>
    <xf numFmtId="1" fontId="14" fillId="4" borderId="20" xfId="0" applyNumberFormat="1" applyFont="1" applyFill="1" applyBorder="1" applyAlignment="1">
      <alignment horizontal="center" vertical="top"/>
    </xf>
    <xf numFmtId="0" fontId="13" fillId="4" borderId="19" xfId="0" applyFont="1" applyFill="1" applyBorder="1" applyAlignment="1">
      <alignment horizontal="left" vertical="top" wrapText="1"/>
    </xf>
    <xf numFmtId="49" fontId="17" fillId="4" borderId="20" xfId="0" applyNumberFormat="1" applyFont="1" applyFill="1" applyBorder="1" applyAlignment="1">
      <alignment horizontal="center" vertical="top" wrapText="1"/>
    </xf>
    <xf numFmtId="49" fontId="13" fillId="6" borderId="19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top" wrapText="1"/>
    </xf>
    <xf numFmtId="0" fontId="26" fillId="4" borderId="20" xfId="0" applyFont="1" applyFill="1" applyBorder="1" applyAlignment="1">
      <alignment horizontal="center" vertical="top" wrapText="1"/>
    </xf>
    <xf numFmtId="0" fontId="27" fillId="4" borderId="20" xfId="0" applyFont="1" applyFill="1" applyBorder="1" applyAlignment="1">
      <alignment horizontal="center" vertical="top" wrapText="1"/>
    </xf>
    <xf numFmtId="49" fontId="26" fillId="4" borderId="20" xfId="0" applyNumberFormat="1" applyFont="1" applyFill="1" applyBorder="1" applyAlignment="1">
      <alignment horizontal="center" vertical="top" wrapText="1"/>
    </xf>
    <xf numFmtId="49" fontId="26" fillId="0" borderId="20" xfId="0" applyNumberFormat="1" applyFont="1" applyBorder="1" applyAlignment="1">
      <alignment horizontal="center" vertical="top" wrapText="1"/>
    </xf>
    <xf numFmtId="49" fontId="27" fillId="0" borderId="20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top" wrapText="1"/>
    </xf>
    <xf numFmtId="0" fontId="6" fillId="4" borderId="26" xfId="2" applyFont="1" applyFill="1" applyBorder="1" applyAlignment="1">
      <alignment horizontal="center" vertical="top"/>
    </xf>
    <xf numFmtId="0" fontId="5" fillId="4" borderId="26" xfId="2" applyFont="1" applyFill="1" applyBorder="1" applyAlignment="1">
      <alignment horizontal="center" vertical="top" wrapText="1"/>
    </xf>
    <xf numFmtId="0" fontId="4" fillId="4" borderId="27" xfId="2" applyFont="1" applyFill="1" applyBorder="1" applyAlignment="1">
      <alignment horizontal="center" vertical="top" wrapText="1"/>
    </xf>
    <xf numFmtId="43" fontId="16" fillId="0" borderId="44" xfId="0" applyNumberFormat="1" applyFont="1" applyBorder="1" applyAlignment="1">
      <alignment vertical="top" wrapText="1"/>
    </xf>
    <xf numFmtId="43" fontId="16" fillId="0" borderId="53" xfId="0" applyNumberFormat="1" applyFont="1" applyBorder="1" applyAlignment="1">
      <alignment vertical="top" wrapText="1"/>
    </xf>
    <xf numFmtId="43" fontId="16" fillId="0" borderId="46" xfId="0" applyNumberFormat="1" applyFont="1" applyBorder="1" applyAlignment="1">
      <alignment vertical="top" wrapText="1"/>
    </xf>
    <xf numFmtId="0" fontId="16" fillId="0" borderId="53" xfId="0" applyFont="1" applyBorder="1" applyAlignment="1">
      <alignment horizontal="left" vertical="top" wrapText="1"/>
    </xf>
    <xf numFmtId="49" fontId="15" fillId="4" borderId="53" xfId="0" applyNumberFormat="1" applyFont="1" applyFill="1" applyBorder="1" applyAlignment="1">
      <alignment horizontal="center" vertical="center" wrapText="1"/>
    </xf>
    <xf numFmtId="49" fontId="16" fillId="4" borderId="53" xfId="0" applyNumberFormat="1" applyFont="1" applyFill="1" applyBorder="1" applyAlignment="1">
      <alignment horizontal="center" vertical="center" wrapText="1"/>
    </xf>
    <xf numFmtId="49" fontId="17" fillId="4" borderId="53" xfId="0" applyNumberFormat="1" applyFont="1" applyFill="1" applyBorder="1" applyAlignment="1">
      <alignment horizontal="center" vertical="top" wrapText="1"/>
    </xf>
    <xf numFmtId="43" fontId="16" fillId="0" borderId="28" xfId="0" applyNumberFormat="1" applyFont="1" applyBorder="1" applyAlignment="1">
      <alignment vertical="top" wrapText="1"/>
    </xf>
    <xf numFmtId="43" fontId="16" fillId="0" borderId="30" xfId="0" applyNumberFormat="1" applyFont="1" applyBorder="1" applyAlignment="1">
      <alignment vertical="top" wrapText="1"/>
    </xf>
    <xf numFmtId="43" fontId="16" fillId="0" borderId="31" xfId="0" applyNumberFormat="1" applyFont="1" applyBorder="1" applyAlignment="1">
      <alignment vertical="top" wrapText="1"/>
    </xf>
    <xf numFmtId="43" fontId="16" fillId="0" borderId="29" xfId="0" applyNumberFormat="1" applyFont="1" applyBorder="1" applyAlignment="1">
      <alignment vertical="top" wrapText="1"/>
    </xf>
    <xf numFmtId="43" fontId="16" fillId="0" borderId="32" xfId="0" applyNumberFormat="1" applyFont="1" applyBorder="1" applyAlignment="1">
      <alignment vertical="top"/>
    </xf>
    <xf numFmtId="43" fontId="16" fillId="0" borderId="1" xfId="0" applyNumberFormat="1" applyFont="1" applyBorder="1" applyAlignment="1">
      <alignment vertical="top"/>
    </xf>
    <xf numFmtId="43" fontId="16" fillId="0" borderId="51" xfId="0" applyNumberFormat="1" applyFont="1" applyBorder="1" applyAlignment="1">
      <alignment vertical="top"/>
    </xf>
    <xf numFmtId="43" fontId="16" fillId="0" borderId="49" xfId="0" applyNumberFormat="1" applyFont="1" applyBorder="1" applyAlignment="1">
      <alignment vertical="top"/>
    </xf>
    <xf numFmtId="0" fontId="16" fillId="0" borderId="49" xfId="0" applyFont="1" applyBorder="1" applyAlignment="1">
      <alignment horizontal="left" vertical="top"/>
    </xf>
    <xf numFmtId="43" fontId="16" fillId="0" borderId="28" xfId="0" applyNumberFormat="1" applyFont="1" applyBorder="1" applyAlignment="1">
      <alignment vertical="top"/>
    </xf>
    <xf numFmtId="43" fontId="16" fillId="0" borderId="47" xfId="0" applyNumberFormat="1" applyFont="1" applyBorder="1" applyAlignment="1">
      <alignment vertical="top"/>
    </xf>
    <xf numFmtId="43" fontId="16" fillId="0" borderId="30" xfId="0" applyNumberFormat="1" applyFont="1" applyBorder="1" applyAlignment="1">
      <alignment vertical="top"/>
    </xf>
    <xf numFmtId="0" fontId="16" fillId="0" borderId="30" xfId="0" applyFont="1" applyBorder="1" applyAlignment="1">
      <alignment horizontal="left" vertical="top"/>
    </xf>
    <xf numFmtId="43" fontId="5" fillId="0" borderId="15" xfId="1" applyFont="1" applyBorder="1" applyAlignment="1">
      <alignment horizontal="center" vertical="top"/>
    </xf>
    <xf numFmtId="43" fontId="5" fillId="0" borderId="11" xfId="1" applyFont="1" applyBorder="1" applyAlignment="1">
      <alignment vertical="top"/>
    </xf>
    <xf numFmtId="43" fontId="5" fillId="0" borderId="12" xfId="1" applyFont="1" applyBorder="1" applyAlignment="1">
      <alignment horizontal="center" vertical="top"/>
    </xf>
    <xf numFmtId="43" fontId="5" fillId="0" borderId="13" xfId="1" applyFont="1" applyBorder="1" applyAlignment="1">
      <alignment vertical="top"/>
    </xf>
    <xf numFmtId="0" fontId="16" fillId="0" borderId="13" xfId="0" applyFont="1" applyBorder="1" applyAlignment="1">
      <alignment horizontal="left" vertical="top"/>
    </xf>
    <xf numFmtId="49" fontId="15" fillId="4" borderId="13" xfId="0" applyNumberFormat="1" applyFont="1" applyFill="1" applyBorder="1" applyAlignment="1">
      <alignment horizontal="center" vertical="center"/>
    </xf>
    <xf numFmtId="49" fontId="17" fillId="4" borderId="14" xfId="0" applyNumberFormat="1" applyFont="1" applyFill="1" applyBorder="1" applyAlignment="1">
      <alignment horizontal="center" vertical="top"/>
    </xf>
    <xf numFmtId="43" fontId="5" fillId="0" borderId="16" xfId="1" applyFont="1" applyBorder="1" applyAlignment="1">
      <alignment horizontal="right" vertical="top"/>
    </xf>
    <xf numFmtId="43" fontId="5" fillId="0" borderId="17" xfId="1" applyFont="1" applyBorder="1" applyAlignment="1">
      <alignment vertical="top"/>
    </xf>
    <xf numFmtId="43" fontId="5" fillId="0" borderId="19" xfId="1" applyFont="1" applyBorder="1" applyAlignment="1">
      <alignment vertical="top"/>
    </xf>
    <xf numFmtId="0" fontId="16" fillId="0" borderId="19" xfId="0" applyFont="1" applyBorder="1" applyAlignment="1">
      <alignment horizontal="left" vertical="top"/>
    </xf>
    <xf numFmtId="43" fontId="13" fillId="0" borderId="16" xfId="0" applyNumberFormat="1" applyFont="1" applyBorder="1" applyAlignment="1">
      <alignment vertical="top"/>
    </xf>
    <xf numFmtId="43" fontId="13" fillId="0" borderId="17" xfId="0" applyNumberFormat="1" applyFont="1" applyBorder="1" applyAlignment="1">
      <alignment vertical="top"/>
    </xf>
    <xf numFmtId="43" fontId="13" fillId="0" borderId="18" xfId="0" applyNumberFormat="1" applyFont="1" applyBorder="1" applyAlignment="1">
      <alignment vertical="top"/>
    </xf>
    <xf numFmtId="43" fontId="13" fillId="0" borderId="19" xfId="0" applyNumberFormat="1" applyFont="1" applyBorder="1" applyAlignment="1">
      <alignment vertical="top"/>
    </xf>
    <xf numFmtId="49" fontId="13" fillId="6" borderId="22" xfId="0" applyNumberFormat="1" applyFont="1" applyFill="1" applyBorder="1" applyAlignment="1">
      <alignment horizontal="center" vertical="top"/>
    </xf>
    <xf numFmtId="49" fontId="31" fillId="4" borderId="20" xfId="0" applyNumberFormat="1" applyFont="1" applyFill="1" applyBorder="1" applyAlignment="1">
      <alignment horizontal="center" vertical="center"/>
    </xf>
    <xf numFmtId="43" fontId="13" fillId="0" borderId="56" xfId="0" applyNumberFormat="1" applyFont="1" applyBorder="1" applyAlignment="1">
      <alignment vertical="top"/>
    </xf>
    <xf numFmtId="43" fontId="13" fillId="0" borderId="40" xfId="0" applyNumberFormat="1" applyFont="1" applyBorder="1" applyAlignment="1">
      <alignment vertical="top"/>
    </xf>
    <xf numFmtId="43" fontId="13" fillId="0" borderId="41" xfId="0" applyNumberFormat="1" applyFont="1" applyBorder="1" applyAlignment="1">
      <alignment vertical="top"/>
    </xf>
    <xf numFmtId="43" fontId="13" fillId="0" borderId="42" xfId="0" applyNumberFormat="1" applyFont="1" applyBorder="1" applyAlignment="1">
      <alignment vertical="top"/>
    </xf>
    <xf numFmtId="0" fontId="13" fillId="0" borderId="42" xfId="0" applyFont="1" applyBorder="1" applyAlignment="1">
      <alignment horizontal="left" vertical="top"/>
    </xf>
    <xf numFmtId="49" fontId="31" fillId="4" borderId="43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top"/>
    </xf>
    <xf numFmtId="49" fontId="5" fillId="0" borderId="3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0" fontId="5" fillId="0" borderId="29" xfId="0" applyFont="1" applyBorder="1" applyAlignment="1">
      <alignment horizontal="left"/>
    </xf>
    <xf numFmtId="49" fontId="6" fillId="0" borderId="29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0" fontId="16" fillId="6" borderId="8" xfId="0" applyFont="1" applyFill="1" applyBorder="1" applyAlignment="1">
      <alignment horizontal="left" vertical="top"/>
    </xf>
    <xf numFmtId="0" fontId="13" fillId="0" borderId="13" xfId="0" applyFont="1" applyBorder="1" applyAlignment="1">
      <alignment horizontal="left" vertical="top" wrapText="1"/>
    </xf>
    <xf numFmtId="43" fontId="5" fillId="0" borderId="21" xfId="1" applyFont="1" applyBorder="1" applyAlignment="1">
      <alignment horizontal="right" vertical="center"/>
    </xf>
    <xf numFmtId="43" fontId="5" fillId="0" borderId="17" xfId="1" applyFont="1" applyBorder="1" applyAlignment="1">
      <alignment horizontal="right" vertical="center"/>
    </xf>
    <xf numFmtId="43" fontId="5" fillId="0" borderId="18" xfId="1" applyFont="1" applyBorder="1" applyAlignment="1">
      <alignment horizontal="right" vertical="center"/>
    </xf>
    <xf numFmtId="43" fontId="5" fillId="0" borderId="19" xfId="1" applyFont="1" applyBorder="1" applyAlignment="1">
      <alignment horizontal="right" vertical="center"/>
    </xf>
    <xf numFmtId="43" fontId="10" fillId="0" borderId="24" xfId="1" applyFont="1" applyBorder="1" applyAlignment="1">
      <alignment vertical="center"/>
    </xf>
    <xf numFmtId="43" fontId="17" fillId="0" borderId="44" xfId="1" applyFont="1" applyBorder="1" applyAlignment="1">
      <alignment vertical="top" wrapText="1"/>
    </xf>
    <xf numFmtId="43" fontId="17" fillId="0" borderId="53" xfId="1" applyFont="1" applyBorder="1" applyAlignment="1">
      <alignment vertical="top" wrapText="1"/>
    </xf>
    <xf numFmtId="43" fontId="17" fillId="0" borderId="54" xfId="1" applyFont="1" applyBorder="1" applyAlignment="1">
      <alignment vertical="top" wrapText="1"/>
    </xf>
    <xf numFmtId="43" fontId="17" fillId="0" borderId="36" xfId="1" applyFont="1" applyBorder="1" applyAlignment="1">
      <alignment vertical="top" wrapText="1"/>
    </xf>
    <xf numFmtId="0" fontId="16" fillId="0" borderId="36" xfId="0" applyFont="1" applyBorder="1" applyAlignment="1">
      <alignment vertical="top"/>
    </xf>
    <xf numFmtId="49" fontId="15" fillId="4" borderId="36" xfId="0" applyNumberFormat="1" applyFont="1" applyFill="1" applyBorder="1" applyAlignment="1">
      <alignment horizontal="center" vertical="center" wrapText="1"/>
    </xf>
    <xf numFmtId="49" fontId="16" fillId="4" borderId="36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top" wrapText="1"/>
    </xf>
    <xf numFmtId="43" fontId="17" fillId="0" borderId="28" xfId="1" applyFont="1" applyBorder="1" applyAlignment="1">
      <alignment vertical="top" wrapText="1"/>
    </xf>
    <xf numFmtId="43" fontId="17" fillId="0" borderId="30" xfId="1" applyFont="1" applyBorder="1" applyAlignment="1">
      <alignment vertical="top" wrapText="1"/>
    </xf>
    <xf numFmtId="43" fontId="17" fillId="0" borderId="31" xfId="1" applyFont="1" applyBorder="1" applyAlignment="1">
      <alignment vertical="top" wrapText="1"/>
    </xf>
    <xf numFmtId="43" fontId="17" fillId="0" borderId="29" xfId="1" applyFont="1" applyBorder="1" applyAlignment="1">
      <alignment vertical="top" wrapText="1"/>
    </xf>
    <xf numFmtId="0" fontId="16" fillId="0" borderId="29" xfId="0" applyFont="1" applyBorder="1" applyAlignment="1">
      <alignment vertical="top"/>
    </xf>
    <xf numFmtId="49" fontId="16" fillId="4" borderId="57" xfId="0" applyNumberFormat="1" applyFont="1" applyFill="1" applyBorder="1" applyAlignment="1">
      <alignment horizontal="center" vertical="center" wrapText="1"/>
    </xf>
    <xf numFmtId="43" fontId="17" fillId="0" borderId="5" xfId="1" applyFont="1" applyBorder="1" applyAlignment="1">
      <alignment vertical="top" wrapText="1"/>
    </xf>
    <xf numFmtId="43" fontId="17" fillId="0" borderId="6" xfId="1" applyFont="1" applyBorder="1" applyAlignment="1">
      <alignment vertical="top" wrapText="1"/>
    </xf>
    <xf numFmtId="43" fontId="17" fillId="0" borderId="7" xfId="1" applyFont="1" applyBorder="1" applyAlignment="1">
      <alignment vertical="top" wrapText="1"/>
    </xf>
    <xf numFmtId="43" fontId="17" fillId="0" borderId="8" xfId="1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3" fontId="17" fillId="0" borderId="23" xfId="1" applyFont="1" applyBorder="1" applyAlignment="1">
      <alignment vertical="top" wrapText="1"/>
    </xf>
    <xf numFmtId="43" fontId="17" fillId="0" borderId="24" xfId="1" applyFont="1" applyBorder="1" applyAlignment="1">
      <alignment vertical="top" wrapText="1"/>
    </xf>
    <xf numFmtId="43" fontId="17" fillId="0" borderId="25" xfId="1" applyFont="1" applyBorder="1" applyAlignment="1">
      <alignment vertical="top" wrapText="1"/>
    </xf>
    <xf numFmtId="43" fontId="17" fillId="0" borderId="26" xfId="1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49" fontId="15" fillId="4" borderId="30" xfId="0" applyNumberFormat="1" applyFont="1" applyFill="1" applyBorder="1" applyAlignment="1">
      <alignment horizontal="center" vertical="center" wrapText="1"/>
    </xf>
    <xf numFmtId="49" fontId="16" fillId="4" borderId="30" xfId="0" applyNumberFormat="1" applyFont="1" applyFill="1" applyBorder="1" applyAlignment="1">
      <alignment horizontal="center" vertical="center" wrapText="1"/>
    </xf>
    <xf numFmtId="49" fontId="17" fillId="4" borderId="30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43" fontId="13" fillId="0" borderId="23" xfId="1" applyFont="1" applyBorder="1" applyAlignment="1">
      <alignment vertical="top" wrapText="1"/>
    </xf>
    <xf numFmtId="43" fontId="13" fillId="0" borderId="24" xfId="1" applyFont="1" applyBorder="1" applyAlignment="1">
      <alignment vertical="top" wrapText="1"/>
    </xf>
    <xf numFmtId="43" fontId="13" fillId="0" borderId="25" xfId="1" applyFont="1" applyBorder="1" applyAlignment="1">
      <alignment vertical="top" wrapText="1"/>
    </xf>
    <xf numFmtId="43" fontId="13" fillId="0" borderId="26" xfId="1" applyFont="1" applyBorder="1" applyAlignment="1">
      <alignment vertical="top" wrapText="1"/>
    </xf>
    <xf numFmtId="0" fontId="13" fillId="0" borderId="26" xfId="0" applyFont="1" applyBorder="1" applyAlignment="1">
      <alignment vertical="top"/>
    </xf>
    <xf numFmtId="49" fontId="31" fillId="4" borderId="27" xfId="0" applyNumberFormat="1" applyFont="1" applyFill="1" applyBorder="1" applyAlignment="1">
      <alignment horizontal="center" vertical="center" wrapText="1"/>
    </xf>
    <xf numFmtId="43" fontId="5" fillId="0" borderId="44" xfId="1" applyFont="1" applyBorder="1" applyAlignment="1"/>
    <xf numFmtId="43" fontId="5" fillId="0" borderId="53" xfId="1" applyFont="1" applyBorder="1" applyAlignment="1"/>
    <xf numFmtId="43" fontId="5" fillId="0" borderId="54" xfId="1" applyFont="1" applyBorder="1" applyAlignment="1"/>
    <xf numFmtId="43" fontId="5" fillId="0" borderId="36" xfId="1" applyFont="1" applyBorder="1" applyAlignment="1"/>
    <xf numFmtId="0" fontId="16" fillId="6" borderId="36" xfId="0" applyFont="1" applyFill="1" applyBorder="1" applyAlignment="1">
      <alignment horizontal="left" vertical="top"/>
    </xf>
    <xf numFmtId="43" fontId="5" fillId="0" borderId="28" xfId="1" applyFont="1" applyBorder="1" applyAlignment="1">
      <alignment vertical="top"/>
    </xf>
    <xf numFmtId="43" fontId="5" fillId="0" borderId="30" xfId="1" applyFont="1" applyBorder="1" applyAlignment="1">
      <alignment vertical="top"/>
    </xf>
    <xf numFmtId="43" fontId="5" fillId="0" borderId="31" xfId="1" applyFont="1" applyBorder="1" applyAlignment="1">
      <alignment vertical="top"/>
    </xf>
    <xf numFmtId="43" fontId="5" fillId="0" borderId="29" xfId="1" applyFont="1" applyBorder="1" applyAlignment="1">
      <alignment vertical="top"/>
    </xf>
    <xf numFmtId="0" fontId="16" fillId="6" borderId="29" xfId="0" applyFont="1" applyFill="1" applyBorder="1" applyAlignment="1">
      <alignment horizontal="left" vertical="top"/>
    </xf>
    <xf numFmtId="49" fontId="16" fillId="4" borderId="57" xfId="0" applyNumberFormat="1" applyFont="1" applyFill="1" applyBorder="1" applyAlignment="1">
      <alignment horizontal="center" vertical="center"/>
    </xf>
    <xf numFmtId="43" fontId="5" fillId="0" borderId="5" xfId="1" applyFont="1" applyBorder="1" applyAlignment="1">
      <alignment vertical="top"/>
    </xf>
    <xf numFmtId="43" fontId="5" fillId="0" borderId="6" xfId="1" applyFont="1" applyBorder="1" applyAlignment="1">
      <alignment vertical="top"/>
    </xf>
    <xf numFmtId="43" fontId="5" fillId="0" borderId="7" xfId="1" applyFont="1" applyBorder="1" applyAlignment="1">
      <alignment vertical="top"/>
    </xf>
    <xf numFmtId="43" fontId="5" fillId="0" borderId="8" xfId="1" applyFont="1" applyBorder="1" applyAlignment="1">
      <alignment vertical="top"/>
    </xf>
    <xf numFmtId="43" fontId="10" fillId="0" borderId="10" xfId="1" applyFont="1" applyBorder="1" applyAlignment="1">
      <alignment vertical="top"/>
    </xf>
    <xf numFmtId="43" fontId="10" fillId="0" borderId="12" xfId="1" applyFont="1" applyBorder="1" applyAlignment="1">
      <alignment vertical="top"/>
    </xf>
    <xf numFmtId="0" fontId="13" fillId="6" borderId="52" xfId="0" applyFont="1" applyFill="1" applyBorder="1" applyAlignment="1">
      <alignment horizontal="left" vertical="top"/>
    </xf>
    <xf numFmtId="43" fontId="10" fillId="0" borderId="21" xfId="1" applyFont="1" applyBorder="1" applyAlignment="1">
      <alignment vertical="top"/>
    </xf>
    <xf numFmtId="0" fontId="13" fillId="6" borderId="22" xfId="0" applyFont="1" applyFill="1" applyBorder="1" applyAlignment="1">
      <alignment horizontal="left" vertical="top"/>
    </xf>
    <xf numFmtId="0" fontId="16" fillId="4" borderId="22" xfId="0" applyFont="1" applyFill="1" applyBorder="1" applyAlignment="1">
      <alignment horizontal="left" vertical="top"/>
    </xf>
    <xf numFmtId="0" fontId="13" fillId="4" borderId="22" xfId="0" applyFont="1" applyFill="1" applyBorder="1" applyAlignment="1">
      <alignment horizontal="left" vertical="top"/>
    </xf>
    <xf numFmtId="0" fontId="16" fillId="6" borderId="22" xfId="0" applyFont="1" applyFill="1" applyBorder="1" applyAlignment="1">
      <alignment horizontal="left" vertical="top"/>
    </xf>
    <xf numFmtId="0" fontId="10" fillId="0" borderId="18" xfId="0" applyFont="1" applyBorder="1" applyAlignment="1"/>
    <xf numFmtId="0" fontId="13" fillId="6" borderId="22" xfId="2" applyFont="1" applyFill="1" applyBorder="1" applyAlignment="1">
      <alignment vertical="center"/>
    </xf>
    <xf numFmtId="0" fontId="13" fillId="0" borderId="2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19" fillId="0" borderId="22" xfId="0" applyFont="1" applyBorder="1" applyAlignment="1">
      <alignment horizontal="left" vertical="top"/>
    </xf>
    <xf numFmtId="43" fontId="10" fillId="0" borderId="23" xfId="1" applyFont="1" applyBorder="1" applyAlignment="1">
      <alignment vertical="top"/>
    </xf>
    <xf numFmtId="43" fontId="10" fillId="0" borderId="25" xfId="1" applyFont="1" applyBorder="1" applyAlignment="1">
      <alignment vertical="top"/>
    </xf>
    <xf numFmtId="43" fontId="10" fillId="0" borderId="26" xfId="1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top"/>
    </xf>
    <xf numFmtId="0" fontId="5" fillId="0" borderId="36" xfId="0" applyFont="1" applyBorder="1" applyAlignment="1">
      <alignment horizontal="left"/>
    </xf>
    <xf numFmtId="49" fontId="5" fillId="0" borderId="36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8" fillId="0" borderId="18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43" fontId="5" fillId="0" borderId="5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38" xfId="1" applyFont="1" applyBorder="1" applyAlignment="1">
      <alignment horizontal="right"/>
    </xf>
    <xf numFmtId="0" fontId="16" fillId="6" borderId="38" xfId="0" applyFont="1" applyFill="1" applyBorder="1" applyAlignment="1">
      <alignment horizontal="left" vertical="top" wrapText="1"/>
    </xf>
    <xf numFmtId="49" fontId="6" fillId="0" borderId="38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horizontal="center"/>
    </xf>
    <xf numFmtId="49" fontId="4" fillId="0" borderId="46" xfId="0" applyNumberFormat="1" applyFont="1" applyBorder="1" applyAlignment="1">
      <alignment horizontal="center"/>
    </xf>
    <xf numFmtId="0" fontId="13" fillId="6" borderId="13" xfId="0" applyFont="1" applyFill="1" applyBorder="1" applyAlignment="1">
      <alignment horizontal="left" vertical="top"/>
    </xf>
    <xf numFmtId="43" fontId="10" fillId="0" borderId="19" xfId="1" applyFont="1" applyBorder="1" applyAlignment="1"/>
    <xf numFmtId="43" fontId="5" fillId="0" borderId="5" xfId="1" applyFont="1" applyBorder="1" applyAlignment="1">
      <alignment horizontal="right" vertical="top" wrapText="1"/>
    </xf>
    <xf numFmtId="43" fontId="5" fillId="0" borderId="6" xfId="1" applyFont="1" applyBorder="1" applyAlignment="1">
      <alignment horizontal="right" vertical="top" wrapText="1"/>
    </xf>
    <xf numFmtId="43" fontId="5" fillId="0" borderId="38" xfId="1" applyFont="1" applyBorder="1" applyAlignment="1">
      <alignment horizontal="right" vertical="top" wrapText="1"/>
    </xf>
    <xf numFmtId="49" fontId="15" fillId="4" borderId="38" xfId="0" applyNumberFormat="1" applyFont="1" applyFill="1" applyBorder="1" applyAlignment="1">
      <alignment horizontal="center" vertical="center" wrapText="1"/>
    </xf>
    <xf numFmtId="49" fontId="16" fillId="4" borderId="38" xfId="0" applyNumberFormat="1" applyFont="1" applyFill="1" applyBorder="1" applyAlignment="1">
      <alignment horizontal="center" vertical="center" wrapText="1"/>
    </xf>
    <xf numFmtId="49" fontId="17" fillId="4" borderId="39" xfId="0" applyNumberFormat="1" applyFont="1" applyFill="1" applyBorder="1" applyAlignment="1">
      <alignment horizontal="center" vertical="top" wrapText="1"/>
    </xf>
    <xf numFmtId="43" fontId="5" fillId="0" borderId="32" xfId="1" applyFont="1" applyBorder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43" fontId="5" fillId="0" borderId="0" xfId="1" applyFont="1" applyBorder="1" applyAlignment="1">
      <alignment horizontal="right" vertical="top" wrapText="1"/>
    </xf>
    <xf numFmtId="0" fontId="16" fillId="6" borderId="0" xfId="0" applyFont="1" applyFill="1" applyBorder="1" applyAlignment="1">
      <alignment horizontal="left" vertical="top" wrapText="1"/>
    </xf>
    <xf numFmtId="49" fontId="15" fillId="4" borderId="0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center" wrapText="1"/>
    </xf>
    <xf numFmtId="49" fontId="17" fillId="4" borderId="37" xfId="0" applyNumberFormat="1" applyFont="1" applyFill="1" applyBorder="1" applyAlignment="1">
      <alignment horizontal="center" vertical="top" wrapText="1"/>
    </xf>
    <xf numFmtId="43" fontId="5" fillId="0" borderId="44" xfId="1" applyFont="1" applyBorder="1" applyAlignment="1">
      <alignment horizontal="right" vertical="top"/>
    </xf>
    <xf numFmtId="43" fontId="5" fillId="0" borderId="53" xfId="1" applyFont="1" applyBorder="1" applyAlignment="1">
      <alignment horizontal="right" vertical="top"/>
    </xf>
    <xf numFmtId="43" fontId="5" fillId="0" borderId="54" xfId="1" applyFont="1" applyBorder="1" applyAlignment="1">
      <alignment horizontal="right" vertical="top"/>
    </xf>
    <xf numFmtId="43" fontId="5" fillId="0" borderId="36" xfId="1" applyFont="1" applyBorder="1" applyAlignment="1">
      <alignment horizontal="right" vertical="top"/>
    </xf>
    <xf numFmtId="49" fontId="13" fillId="6" borderId="52" xfId="0" applyNumberFormat="1" applyFont="1" applyFill="1" applyBorder="1" applyAlignment="1">
      <alignment horizontal="center" vertical="center"/>
    </xf>
    <xf numFmtId="43" fontId="10" fillId="0" borderId="17" xfId="0" applyNumberFormat="1" applyFont="1" applyBorder="1" applyAlignment="1"/>
    <xf numFmtId="43" fontId="5" fillId="0" borderId="44" xfId="1" applyFont="1" applyBorder="1" applyAlignment="1">
      <alignment horizontal="center"/>
    </xf>
    <xf numFmtId="43" fontId="5" fillId="0" borderId="53" xfId="1" applyFont="1" applyBorder="1" applyAlignment="1">
      <alignment horizontal="center"/>
    </xf>
    <xf numFmtId="43" fontId="5" fillId="0" borderId="54" xfId="1" applyFont="1" applyBorder="1" applyAlignment="1">
      <alignment horizontal="center"/>
    </xf>
    <xf numFmtId="43" fontId="5" fillId="0" borderId="36" xfId="1" applyFont="1" applyBorder="1" applyAlignment="1">
      <alignment horizontal="center"/>
    </xf>
    <xf numFmtId="49" fontId="18" fillId="0" borderId="36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/>
    </xf>
    <xf numFmtId="43" fontId="5" fillId="0" borderId="28" xfId="1" applyFont="1" applyBorder="1" applyAlignment="1">
      <alignment horizontal="center" vertical="top"/>
    </xf>
    <xf numFmtId="43" fontId="5" fillId="0" borderId="30" xfId="1" applyFont="1" applyBorder="1" applyAlignment="1">
      <alignment horizontal="center" vertical="top"/>
    </xf>
    <xf numFmtId="43" fontId="5" fillId="0" borderId="31" xfId="1" applyFont="1" applyBorder="1" applyAlignment="1">
      <alignment horizontal="center" vertical="top"/>
    </xf>
    <xf numFmtId="43" fontId="5" fillId="0" borderId="29" xfId="1" applyFont="1" applyBorder="1" applyAlignment="1">
      <alignment horizontal="center" vertical="top"/>
    </xf>
    <xf numFmtId="0" fontId="16" fillId="6" borderId="31" xfId="0" applyFont="1" applyFill="1" applyBorder="1" applyAlignment="1">
      <alignment horizontal="lef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3" fillId="4" borderId="29" xfId="0" applyNumberFormat="1" applyFont="1" applyFill="1" applyBorder="1" applyAlignment="1">
      <alignment horizontal="center" vertical="center"/>
    </xf>
    <xf numFmtId="49" fontId="14" fillId="4" borderId="9" xfId="0" applyNumberFormat="1" applyFont="1" applyFill="1" applyBorder="1" applyAlignment="1">
      <alignment horizontal="center" vertical="top"/>
    </xf>
    <xf numFmtId="43" fontId="5" fillId="0" borderId="5" xfId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0" fontId="16" fillId="6" borderId="7" xfId="0" applyFont="1" applyFill="1" applyBorder="1" applyAlignment="1">
      <alignment horizontal="left" vertical="top"/>
    </xf>
    <xf numFmtId="49" fontId="12" fillId="4" borderId="8" xfId="0" applyNumberFormat="1" applyFont="1" applyFill="1" applyBorder="1" applyAlignment="1">
      <alignment horizontal="center" vertical="center"/>
    </xf>
    <xf numFmtId="49" fontId="13" fillId="4" borderId="8" xfId="0" applyNumberFormat="1" applyFont="1" applyFill="1" applyBorder="1" applyAlignment="1">
      <alignment horizontal="center" vertical="center"/>
    </xf>
    <xf numFmtId="49" fontId="14" fillId="4" borderId="55" xfId="0" applyNumberFormat="1" applyFont="1" applyFill="1" applyBorder="1" applyAlignment="1">
      <alignment horizontal="center" vertical="top"/>
    </xf>
    <xf numFmtId="43" fontId="10" fillId="0" borderId="10" xfId="1" applyFont="1" applyBorder="1" applyAlignment="1">
      <alignment horizontal="center" vertical="top"/>
    </xf>
    <xf numFmtId="43" fontId="10" fillId="0" borderId="11" xfId="1" applyFont="1" applyBorder="1" applyAlignment="1">
      <alignment horizontal="center" vertical="top"/>
    </xf>
    <xf numFmtId="43" fontId="10" fillId="0" borderId="12" xfId="1" applyFont="1" applyBorder="1" applyAlignment="1">
      <alignment horizontal="center" vertical="top"/>
    </xf>
    <xf numFmtId="43" fontId="10" fillId="0" borderId="13" xfId="1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/>
    </xf>
    <xf numFmtId="43" fontId="10" fillId="0" borderId="21" xfId="1" applyFont="1" applyBorder="1" applyAlignment="1">
      <alignment horizontal="center" vertical="top"/>
    </xf>
    <xf numFmtId="43" fontId="10" fillId="0" borderId="17" xfId="1" applyFont="1" applyBorder="1" applyAlignment="1">
      <alignment horizontal="center" vertical="top"/>
    </xf>
    <xf numFmtId="43" fontId="10" fillId="0" borderId="18" xfId="1" applyFont="1" applyBorder="1" applyAlignment="1">
      <alignment horizontal="center" vertical="top"/>
    </xf>
    <xf numFmtId="43" fontId="10" fillId="0" borderId="19" xfId="1" applyFont="1" applyBorder="1" applyAlignment="1">
      <alignment horizontal="center" vertical="top"/>
    </xf>
    <xf numFmtId="0" fontId="13" fillId="0" borderId="18" xfId="0" applyFont="1" applyBorder="1" applyAlignment="1">
      <alignment horizontal="left" vertical="top"/>
    </xf>
    <xf numFmtId="0" fontId="16" fillId="4" borderId="18" xfId="0" applyFont="1" applyFill="1" applyBorder="1" applyAlignment="1">
      <alignment horizontal="left" vertical="top"/>
    </xf>
    <xf numFmtId="0" fontId="13" fillId="6" borderId="18" xfId="0" applyFont="1" applyFill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49" fontId="28" fillId="0" borderId="19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0" fontId="13" fillId="6" borderId="18" xfId="2" applyFont="1" applyFill="1" applyBorder="1" applyAlignment="1">
      <alignment vertical="center"/>
    </xf>
    <xf numFmtId="0" fontId="19" fillId="0" borderId="18" xfId="0" applyFont="1" applyBorder="1" applyAlignment="1">
      <alignment horizontal="left" vertical="top"/>
    </xf>
    <xf numFmtId="43" fontId="10" fillId="0" borderId="16" xfId="1" applyFont="1" applyBorder="1" applyAlignment="1">
      <alignment horizontal="center" vertical="top"/>
    </xf>
    <xf numFmtId="43" fontId="10" fillId="0" borderId="56" xfId="1" applyFont="1" applyBorder="1" applyAlignment="1">
      <alignment horizontal="center" vertical="top"/>
    </xf>
    <xf numFmtId="43" fontId="10" fillId="0" borderId="40" xfId="1" applyFont="1" applyBorder="1" applyAlignment="1">
      <alignment horizontal="center" vertical="top"/>
    </xf>
    <xf numFmtId="43" fontId="10" fillId="0" borderId="41" xfId="1" applyFont="1" applyBorder="1" applyAlignment="1">
      <alignment horizontal="center" vertical="top"/>
    </xf>
    <xf numFmtId="43" fontId="10" fillId="0" borderId="42" xfId="1" applyFont="1" applyBorder="1" applyAlignment="1">
      <alignment horizontal="center" vertical="top"/>
    </xf>
    <xf numFmtId="49" fontId="19" fillId="0" borderId="42" xfId="0" applyNumberFormat="1" applyFont="1" applyBorder="1" applyAlignment="1">
      <alignment horizontal="center" vertical="center"/>
    </xf>
    <xf numFmtId="49" fontId="26" fillId="0" borderId="43" xfId="0" applyNumberFormat="1" applyFont="1" applyBorder="1" applyAlignment="1">
      <alignment horizontal="center" vertical="top"/>
    </xf>
    <xf numFmtId="43" fontId="5" fillId="0" borderId="44" xfId="1" applyFont="1" applyBorder="1" applyAlignment="1">
      <alignment vertical="top"/>
    </xf>
    <xf numFmtId="43" fontId="5" fillId="0" borderId="53" xfId="1" applyFont="1" applyBorder="1" applyAlignment="1">
      <alignment vertical="top"/>
    </xf>
    <xf numFmtId="43" fontId="5" fillId="0" borderId="45" xfId="1" applyFont="1" applyBorder="1" applyAlignment="1">
      <alignment vertical="top"/>
    </xf>
    <xf numFmtId="0" fontId="16" fillId="6" borderId="45" xfId="0" applyFont="1" applyFill="1" applyBorder="1" applyAlignment="1">
      <alignment horizontal="left" vertical="top"/>
    </xf>
    <xf numFmtId="49" fontId="12" fillId="4" borderId="53" xfId="0" applyNumberFormat="1" applyFont="1" applyFill="1" applyBorder="1" applyAlignment="1">
      <alignment horizontal="center" vertical="center"/>
    </xf>
    <xf numFmtId="49" fontId="13" fillId="4" borderId="53" xfId="0" applyNumberFormat="1" applyFont="1" applyFill="1" applyBorder="1" applyAlignment="1">
      <alignment horizontal="center" vertical="center"/>
    </xf>
    <xf numFmtId="49" fontId="14" fillId="4" borderId="46" xfId="0" applyNumberFormat="1" applyFont="1" applyFill="1" applyBorder="1" applyAlignment="1">
      <alignment horizontal="center" vertical="top"/>
    </xf>
    <xf numFmtId="43" fontId="5" fillId="0" borderId="34" xfId="1" applyFont="1" applyBorder="1" applyAlignment="1">
      <alignment vertical="top"/>
    </xf>
    <xf numFmtId="0" fontId="16" fillId="6" borderId="34" xfId="0" applyFont="1" applyFill="1" applyBorder="1" applyAlignment="1">
      <alignment horizontal="left" vertical="top"/>
    </xf>
    <xf numFmtId="49" fontId="12" fillId="4" borderId="30" xfId="0" applyNumberFormat="1" applyFont="1" applyFill="1" applyBorder="1" applyAlignment="1">
      <alignment horizontal="center" vertical="center"/>
    </xf>
    <xf numFmtId="49" fontId="13" fillId="4" borderId="30" xfId="0" applyNumberFormat="1" applyFont="1" applyFill="1" applyBorder="1" applyAlignment="1">
      <alignment horizontal="center" vertical="center"/>
    </xf>
    <xf numFmtId="49" fontId="14" fillId="4" borderId="47" xfId="0" applyNumberFormat="1" applyFont="1" applyFill="1" applyBorder="1" applyAlignment="1">
      <alignment horizontal="center" vertical="top"/>
    </xf>
    <xf numFmtId="43" fontId="5" fillId="0" borderId="38" xfId="1" applyFont="1" applyBorder="1" applyAlignment="1">
      <alignment vertical="top"/>
    </xf>
    <xf numFmtId="0" fontId="16" fillId="6" borderId="38" xfId="0" applyFont="1" applyFill="1" applyBorder="1" applyAlignment="1">
      <alignment horizontal="left" vertical="top"/>
    </xf>
    <xf numFmtId="49" fontId="12" fillId="4" borderId="6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49" fontId="14" fillId="4" borderId="39" xfId="0" applyNumberFormat="1" applyFont="1" applyFill="1" applyBorder="1" applyAlignment="1">
      <alignment horizontal="center" vertical="top"/>
    </xf>
    <xf numFmtId="49" fontId="28" fillId="0" borderId="42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vertical="top"/>
    </xf>
    <xf numFmtId="43" fontId="13" fillId="0" borderId="15" xfId="1" applyFont="1" applyBorder="1" applyAlignment="1">
      <alignment vertical="top"/>
    </xf>
    <xf numFmtId="43" fontId="13" fillId="0" borderId="11" xfId="1" applyFont="1" applyBorder="1" applyAlignment="1">
      <alignment vertical="top"/>
    </xf>
    <xf numFmtId="43" fontId="13" fillId="0" borderId="12" xfId="1" applyFont="1" applyBorder="1" applyAlignment="1">
      <alignment vertical="top"/>
    </xf>
    <xf numFmtId="43" fontId="13" fillId="0" borderId="13" xfId="1" applyFont="1" applyBorder="1" applyAlignment="1">
      <alignment vertical="top"/>
    </xf>
    <xf numFmtId="49" fontId="13" fillId="4" borderId="13" xfId="0" applyNumberFormat="1" applyFont="1" applyFill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center" vertical="top"/>
    </xf>
    <xf numFmtId="49" fontId="12" fillId="4" borderId="20" xfId="0" applyNumberFormat="1" applyFont="1" applyFill="1" applyBorder="1" applyAlignment="1">
      <alignment horizontal="center" vertical="top"/>
    </xf>
    <xf numFmtId="49" fontId="13" fillId="6" borderId="61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5" fillId="0" borderId="16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43" fontId="5" fillId="0" borderId="28" xfId="1" applyFont="1" applyBorder="1" applyAlignment="1">
      <alignment horizontal="right"/>
    </xf>
    <xf numFmtId="0" fontId="13" fillId="0" borderId="19" xfId="2" applyFont="1" applyBorder="1" applyAlignment="1">
      <alignment horizontal="justify" vertical="center"/>
    </xf>
    <xf numFmtId="1" fontId="14" fillId="0" borderId="20" xfId="2" applyNumberFormat="1" applyFont="1" applyBorder="1" applyAlignment="1">
      <alignment horizontal="center"/>
    </xf>
    <xf numFmtId="43" fontId="4" fillId="0" borderId="44" xfId="1" applyFont="1" applyBorder="1" applyAlignment="1">
      <alignment horizontal="right"/>
    </xf>
    <xf numFmtId="43" fontId="4" fillId="0" borderId="53" xfId="1" applyFont="1" applyBorder="1" applyAlignment="1">
      <alignment horizontal="right"/>
    </xf>
    <xf numFmtId="43" fontId="4" fillId="0" borderId="54" xfId="1" applyFont="1" applyBorder="1" applyAlignment="1">
      <alignment horizontal="right"/>
    </xf>
    <xf numFmtId="43" fontId="4" fillId="0" borderId="36" xfId="1" applyFont="1" applyBorder="1" applyAlignment="1">
      <alignment horizontal="right"/>
    </xf>
    <xf numFmtId="43" fontId="4" fillId="0" borderId="28" xfId="1" applyFont="1" applyBorder="1" applyAlignment="1">
      <alignment horizontal="right" vertical="top"/>
    </xf>
    <xf numFmtId="43" fontId="4" fillId="0" borderId="30" xfId="1" applyFont="1" applyBorder="1" applyAlignment="1">
      <alignment horizontal="right" vertical="top"/>
    </xf>
    <xf numFmtId="43" fontId="4" fillId="0" borderId="31" xfId="1" applyFont="1" applyBorder="1" applyAlignment="1">
      <alignment horizontal="right" vertical="top"/>
    </xf>
    <xf numFmtId="43" fontId="4" fillId="0" borderId="29" xfId="1" applyFont="1" applyBorder="1" applyAlignment="1">
      <alignment horizontal="right" vertical="top"/>
    </xf>
    <xf numFmtId="43" fontId="4" fillId="0" borderId="5" xfId="1" applyFont="1" applyBorder="1" applyAlignment="1">
      <alignment horizontal="right" vertical="top"/>
    </xf>
    <xf numFmtId="43" fontId="4" fillId="0" borderId="6" xfId="1" applyFont="1" applyBorder="1" applyAlignment="1">
      <alignment horizontal="right" vertical="top"/>
    </xf>
    <xf numFmtId="43" fontId="4" fillId="0" borderId="7" xfId="1" applyFont="1" applyBorder="1" applyAlignment="1">
      <alignment horizontal="right" vertical="top"/>
    </xf>
    <xf numFmtId="43" fontId="4" fillId="0" borderId="8" xfId="1" applyFont="1" applyBorder="1" applyAlignment="1">
      <alignment horizontal="right" vertical="top"/>
    </xf>
    <xf numFmtId="0" fontId="6" fillId="4" borderId="53" xfId="2" applyFont="1" applyFill="1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43" fontId="13" fillId="0" borderId="17" xfId="1" applyFont="1" applyBorder="1" applyAlignment="1">
      <alignment horizontal="right" vertical="top"/>
    </xf>
    <xf numFmtId="43" fontId="10" fillId="4" borderId="17" xfId="1" applyFont="1" applyFill="1" applyBorder="1" applyAlignment="1" applyProtection="1">
      <alignment horizontal="right" vertical="top" wrapText="1"/>
      <protection locked="0"/>
    </xf>
    <xf numFmtId="43" fontId="13" fillId="0" borderId="19" xfId="1" applyFont="1" applyBorder="1" applyAlignment="1">
      <alignment horizontal="right" vertical="top"/>
    </xf>
    <xf numFmtId="1" fontId="17" fillId="4" borderId="37" xfId="0" applyNumberFormat="1" applyFont="1" applyFill="1" applyBorder="1" applyAlignment="1">
      <alignment horizontal="center" vertical="top" wrapText="1"/>
    </xf>
    <xf numFmtId="43" fontId="4" fillId="0" borderId="44" xfId="1" applyFont="1" applyBorder="1" applyAlignment="1">
      <alignment vertical="top" wrapText="1"/>
    </xf>
    <xf numFmtId="43" fontId="4" fillId="0" borderId="53" xfId="1" applyFont="1" applyBorder="1" applyAlignment="1">
      <alignment vertical="top" wrapText="1"/>
    </xf>
    <xf numFmtId="43" fontId="4" fillId="0" borderId="54" xfId="1" applyFont="1" applyBorder="1" applyAlignment="1">
      <alignment vertical="top" wrapText="1"/>
    </xf>
    <xf numFmtId="43" fontId="4" fillId="0" borderId="36" xfId="1" applyFont="1" applyBorder="1" applyAlignment="1">
      <alignment vertical="top" wrapText="1"/>
    </xf>
    <xf numFmtId="1" fontId="17" fillId="4" borderId="4" xfId="0" applyNumberFormat="1" applyFont="1" applyFill="1" applyBorder="1" applyAlignment="1">
      <alignment horizontal="center" vertical="top" wrapText="1"/>
    </xf>
    <xf numFmtId="43" fontId="4" fillId="0" borderId="28" xfId="1" applyFont="1" applyBorder="1" applyAlignment="1">
      <alignment vertical="top"/>
    </xf>
    <xf numFmtId="43" fontId="4" fillId="0" borderId="30" xfId="1" applyFont="1" applyBorder="1" applyAlignment="1">
      <alignment vertical="top"/>
    </xf>
    <xf numFmtId="43" fontId="4" fillId="0" borderId="31" xfId="1" applyFont="1" applyBorder="1" applyAlignment="1">
      <alignment vertical="top"/>
    </xf>
    <xf numFmtId="43" fontId="4" fillId="0" borderId="29" xfId="1" applyFont="1" applyBorder="1" applyAlignment="1">
      <alignment vertical="top"/>
    </xf>
    <xf numFmtId="1" fontId="17" fillId="4" borderId="9" xfId="0" applyNumberFormat="1" applyFont="1" applyFill="1" applyBorder="1" applyAlignment="1">
      <alignment horizontal="center" vertical="top"/>
    </xf>
    <xf numFmtId="43" fontId="4" fillId="0" borderId="5" xfId="1" applyFont="1" applyBorder="1" applyAlignment="1">
      <alignment vertical="top"/>
    </xf>
    <xf numFmtId="43" fontId="4" fillId="0" borderId="6" xfId="1" applyFont="1" applyBorder="1" applyAlignment="1">
      <alignment vertical="top"/>
    </xf>
    <xf numFmtId="43" fontId="4" fillId="0" borderId="7" xfId="1" applyFont="1" applyBorder="1" applyAlignment="1">
      <alignment vertical="top"/>
    </xf>
    <xf numFmtId="43" fontId="4" fillId="0" borderId="8" xfId="1" applyFont="1" applyBorder="1" applyAlignment="1">
      <alignment vertical="top"/>
    </xf>
    <xf numFmtId="1" fontId="17" fillId="4" borderId="55" xfId="0" applyNumberFormat="1" applyFont="1" applyFill="1" applyBorder="1" applyAlignment="1">
      <alignment horizontal="center" vertical="top"/>
    </xf>
    <xf numFmtId="43" fontId="10" fillId="4" borderId="16" xfId="1" applyFont="1" applyFill="1" applyBorder="1" applyAlignment="1">
      <alignment horizontal="right" vertical="top"/>
    </xf>
    <xf numFmtId="43" fontId="32" fillId="0" borderId="17" xfId="1" applyFont="1" applyBorder="1" applyAlignment="1">
      <alignment horizontal="right" vertical="top"/>
    </xf>
    <xf numFmtId="43" fontId="10" fillId="4" borderId="18" xfId="1" applyFont="1" applyFill="1" applyBorder="1" applyAlignment="1">
      <alignment horizontal="right" vertical="top"/>
    </xf>
    <xf numFmtId="43" fontId="5" fillId="3" borderId="16" xfId="1" applyFont="1" applyFill="1" applyBorder="1" applyAlignment="1">
      <alignment horizontal="right" vertical="top"/>
    </xf>
    <xf numFmtId="43" fontId="5" fillId="3" borderId="18" xfId="1" applyFont="1" applyFill="1" applyBorder="1" applyAlignment="1">
      <alignment horizontal="right" vertical="top"/>
    </xf>
    <xf numFmtId="1" fontId="14" fillId="3" borderId="20" xfId="0" applyNumberFormat="1" applyFont="1" applyFill="1" applyBorder="1" applyAlignment="1">
      <alignment horizontal="center" vertical="top"/>
    </xf>
    <xf numFmtId="0" fontId="27" fillId="0" borderId="20" xfId="0" applyFont="1" applyBorder="1" applyAlignment="1">
      <alignment horizontal="center" vertical="top"/>
    </xf>
    <xf numFmtId="0" fontId="27" fillId="0" borderId="43" xfId="0" applyFont="1" applyBorder="1" applyAlignment="1">
      <alignment horizontal="center" vertical="top"/>
    </xf>
    <xf numFmtId="1" fontId="17" fillId="4" borderId="4" xfId="0" applyNumberFormat="1" applyFont="1" applyFill="1" applyBorder="1" applyAlignment="1">
      <alignment horizontal="center" vertical="top"/>
    </xf>
    <xf numFmtId="43" fontId="17" fillId="0" borderId="6" xfId="1" applyFont="1" applyBorder="1" applyAlignment="1">
      <alignment vertical="top"/>
    </xf>
    <xf numFmtId="43" fontId="17" fillId="0" borderId="40" xfId="1" applyFont="1" applyBorder="1" applyAlignment="1">
      <alignment vertical="top"/>
    </xf>
    <xf numFmtId="43" fontId="17" fillId="0" borderId="41" xfId="1" applyFont="1" applyBorder="1" applyAlignment="1">
      <alignment vertical="top"/>
    </xf>
    <xf numFmtId="43" fontId="17" fillId="0" borderId="42" xfId="1" applyFont="1" applyBorder="1" applyAlignment="1">
      <alignment vertical="top"/>
    </xf>
    <xf numFmtId="1" fontId="17" fillId="4" borderId="30" xfId="0" applyNumberFormat="1" applyFont="1" applyFill="1" applyBorder="1" applyAlignment="1">
      <alignment horizontal="center" vertical="top"/>
    </xf>
    <xf numFmtId="1" fontId="31" fillId="4" borderId="43" xfId="0" applyNumberFormat="1" applyFont="1" applyFill="1" applyBorder="1" applyAlignment="1">
      <alignment horizontal="center" vertical="top"/>
    </xf>
    <xf numFmtId="0" fontId="16" fillId="0" borderId="38" xfId="0" applyFont="1" applyBorder="1" applyAlignment="1">
      <alignment horizontal="left" vertical="top" wrapText="1"/>
    </xf>
    <xf numFmtId="1" fontId="17" fillId="4" borderId="39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43" fontId="10" fillId="0" borderId="21" xfId="1" applyFont="1" applyBorder="1" applyAlignment="1"/>
    <xf numFmtId="43" fontId="10" fillId="0" borderId="18" xfId="1" applyFont="1" applyBorder="1" applyAlignment="1"/>
    <xf numFmtId="4" fontId="10" fillId="0" borderId="18" xfId="0" applyNumberFormat="1" applyFont="1" applyBorder="1" applyAlignment="1"/>
    <xf numFmtId="0" fontId="4" fillId="0" borderId="39" xfId="0" applyFont="1" applyBorder="1" applyAlignment="1">
      <alignment horizontal="center"/>
    </xf>
    <xf numFmtId="43" fontId="5" fillId="0" borderId="32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4" fillId="0" borderId="37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  <xf numFmtId="43" fontId="5" fillId="0" borderId="44" xfId="1" applyFont="1" applyBorder="1" applyAlignment="1">
      <alignment horizontal="right" vertical="top" wrapText="1"/>
    </xf>
    <xf numFmtId="43" fontId="5" fillId="0" borderId="53" xfId="1" applyFont="1" applyBorder="1" applyAlignment="1">
      <alignment horizontal="right" vertical="top" wrapText="1"/>
    </xf>
    <xf numFmtId="43" fontId="5" fillId="0" borderId="54" xfId="1" applyFont="1" applyBorder="1" applyAlignment="1">
      <alignment horizontal="right" vertical="top" wrapText="1"/>
    </xf>
    <xf numFmtId="43" fontId="5" fillId="0" borderId="36" xfId="1" applyFont="1" applyBorder="1" applyAlignment="1">
      <alignment horizontal="right" vertical="top" wrapText="1"/>
    </xf>
    <xf numFmtId="0" fontId="16" fillId="0" borderId="36" xfId="0" applyFont="1" applyFill="1" applyBorder="1" applyAlignment="1">
      <alignment horizontal="left" vertical="top" wrapText="1"/>
    </xf>
    <xf numFmtId="43" fontId="5" fillId="0" borderId="28" xfId="1" applyFont="1" applyBorder="1" applyAlignment="1">
      <alignment horizontal="right" vertical="top" wrapText="1"/>
    </xf>
    <xf numFmtId="43" fontId="5" fillId="0" borderId="30" xfId="1" applyFont="1" applyBorder="1" applyAlignment="1">
      <alignment horizontal="right" vertical="top" wrapText="1"/>
    </xf>
    <xf numFmtId="43" fontId="5" fillId="0" borderId="31" xfId="1" applyFont="1" applyBorder="1" applyAlignment="1">
      <alignment horizontal="right" vertical="top" wrapText="1"/>
    </xf>
    <xf numFmtId="43" fontId="5" fillId="0" borderId="29" xfId="1" applyFont="1" applyBorder="1" applyAlignment="1">
      <alignment horizontal="right" vertical="top" wrapText="1"/>
    </xf>
    <xf numFmtId="0" fontId="16" fillId="0" borderId="29" xfId="0" applyFont="1" applyBorder="1" applyAlignment="1">
      <alignment horizontal="left" vertical="top" wrapText="1"/>
    </xf>
    <xf numFmtId="1" fontId="17" fillId="4" borderId="9" xfId="0" applyNumberFormat="1" applyFont="1" applyFill="1" applyBorder="1" applyAlignment="1">
      <alignment horizontal="center" vertical="top" wrapText="1"/>
    </xf>
    <xf numFmtId="43" fontId="5" fillId="0" borderId="7" xfId="1" applyFont="1" applyBorder="1" applyAlignment="1">
      <alignment horizontal="right" vertical="top" wrapText="1"/>
    </xf>
    <xf numFmtId="43" fontId="5" fillId="0" borderId="8" xfId="1" applyFont="1" applyBorder="1" applyAlignment="1">
      <alignment horizontal="right" vertical="top" wrapText="1"/>
    </xf>
    <xf numFmtId="0" fontId="16" fillId="0" borderId="8" xfId="0" applyFont="1" applyBorder="1" applyAlignment="1">
      <alignment horizontal="left" vertical="top" wrapText="1"/>
    </xf>
    <xf numFmtId="1" fontId="17" fillId="4" borderId="55" xfId="0" applyNumberFormat="1" applyFont="1" applyFill="1" applyBorder="1" applyAlignment="1">
      <alignment horizontal="center" vertical="top" wrapText="1"/>
    </xf>
    <xf numFmtId="43" fontId="10" fillId="0" borderId="11" xfId="1" applyFont="1" applyBorder="1" applyAlignment="1">
      <alignment horizontal="right" vertical="top" wrapText="1"/>
    </xf>
    <xf numFmtId="43" fontId="10" fillId="0" borderId="13" xfId="1" applyFont="1" applyBorder="1" applyAlignment="1">
      <alignment horizontal="right" vertical="top" wrapText="1"/>
    </xf>
    <xf numFmtId="1" fontId="17" fillId="4" borderId="20" xfId="0" applyNumberFormat="1" applyFont="1" applyFill="1" applyBorder="1" applyAlignment="1">
      <alignment horizontal="center" vertical="top" wrapText="1"/>
    </xf>
    <xf numFmtId="0" fontId="13" fillId="6" borderId="19" xfId="0" applyFont="1" applyFill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top" wrapText="1"/>
    </xf>
    <xf numFmtId="43" fontId="10" fillId="0" borderId="56" xfId="1" applyFont="1" applyBorder="1" applyAlignment="1">
      <alignment vertical="top" wrapText="1"/>
    </xf>
    <xf numFmtId="43" fontId="10" fillId="0" borderId="40" xfId="1" applyFont="1" applyBorder="1" applyAlignment="1">
      <alignment vertical="top" wrapText="1"/>
    </xf>
    <xf numFmtId="43" fontId="10" fillId="0" borderId="41" xfId="1" applyFont="1" applyBorder="1" applyAlignment="1">
      <alignment vertical="top" wrapText="1"/>
    </xf>
    <xf numFmtId="43" fontId="10" fillId="0" borderId="42" xfId="1" applyFont="1" applyBorder="1" applyAlignment="1">
      <alignment vertical="top" wrapText="1"/>
    </xf>
    <xf numFmtId="0" fontId="8" fillId="0" borderId="42" xfId="0" applyFont="1" applyBorder="1" applyAlignment="1">
      <alignment horizontal="left" vertical="top" wrapText="1"/>
    </xf>
    <xf numFmtId="49" fontId="8" fillId="0" borderId="42" xfId="0" applyNumberFormat="1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top" wrapText="1"/>
    </xf>
    <xf numFmtId="0" fontId="16" fillId="6" borderId="0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center"/>
    </xf>
    <xf numFmtId="43" fontId="5" fillId="0" borderId="30" xfId="1" applyFont="1" applyBorder="1" applyAlignment="1">
      <alignment horizontal="right"/>
    </xf>
    <xf numFmtId="43" fontId="5" fillId="0" borderId="31" xfId="1" applyFont="1" applyBorder="1" applyAlignment="1">
      <alignment horizontal="right"/>
    </xf>
    <xf numFmtId="43" fontId="5" fillId="0" borderId="29" xfId="1" applyFont="1" applyBorder="1" applyAlignment="1">
      <alignment horizontal="right"/>
    </xf>
    <xf numFmtId="0" fontId="16" fillId="0" borderId="29" xfId="0" applyFont="1" applyFill="1" applyBorder="1" applyAlignment="1">
      <alignment horizontal="left" vertical="top"/>
    </xf>
    <xf numFmtId="49" fontId="5" fillId="0" borderId="47" xfId="0" applyNumberFormat="1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49" fontId="15" fillId="4" borderId="8" xfId="0" applyNumberFormat="1" applyFont="1" applyFill="1" applyBorder="1" applyAlignment="1">
      <alignment horizontal="center" vertical="top"/>
    </xf>
    <xf numFmtId="43" fontId="10" fillId="0" borderId="15" xfId="1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" fontId="14" fillId="4" borderId="14" xfId="0" applyNumberFormat="1" applyFont="1" applyFill="1" applyBorder="1" applyAlignment="1">
      <alignment horizontal="center" vertical="center"/>
    </xf>
    <xf numFmtId="49" fontId="15" fillId="4" borderId="19" xfId="0" applyNumberFormat="1" applyFont="1" applyFill="1" applyBorder="1" applyAlignment="1">
      <alignment horizontal="center" vertical="top"/>
    </xf>
    <xf numFmtId="0" fontId="16" fillId="4" borderId="19" xfId="2" applyFont="1" applyFill="1" applyBorder="1" applyAlignment="1"/>
    <xf numFmtId="0" fontId="13" fillId="0" borderId="19" xfId="2" applyFont="1" applyBorder="1" applyAlignment="1">
      <alignment vertical="center"/>
    </xf>
    <xf numFmtId="0" fontId="8" fillId="0" borderId="19" xfId="0" applyFont="1" applyBorder="1" applyAlignment="1">
      <alignment horizontal="left"/>
    </xf>
    <xf numFmtId="49" fontId="9" fillId="4" borderId="19" xfId="0" applyNumberFormat="1" applyFont="1" applyFill="1" applyBorder="1" applyAlignment="1">
      <alignment horizontal="center" vertical="top"/>
    </xf>
    <xf numFmtId="43" fontId="10" fillId="0" borderId="18" xfId="1" applyFont="1" applyBorder="1" applyAlignment="1">
      <alignment horizontal="right"/>
    </xf>
    <xf numFmtId="49" fontId="9" fillId="0" borderId="19" xfId="0" applyNumberFormat="1" applyFont="1" applyBorder="1" applyAlignment="1">
      <alignment horizontal="center" vertical="top"/>
    </xf>
    <xf numFmtId="43" fontId="4" fillId="0" borderId="28" xfId="1" applyFont="1" applyBorder="1" applyAlignment="1">
      <alignment horizontal="right" vertical="top" wrapText="1"/>
    </xf>
    <xf numFmtId="43" fontId="4" fillId="0" borderId="30" xfId="1" applyFont="1" applyBorder="1" applyAlignment="1">
      <alignment horizontal="right" vertical="top" wrapText="1"/>
    </xf>
    <xf numFmtId="43" fontId="4" fillId="0" borderId="31" xfId="1" applyFont="1" applyBorder="1" applyAlignment="1">
      <alignment horizontal="right" vertical="top" wrapText="1"/>
    </xf>
    <xf numFmtId="43" fontId="4" fillId="0" borderId="29" xfId="1" applyFont="1" applyBorder="1" applyAlignment="1">
      <alignment horizontal="right" vertical="top" wrapText="1"/>
    </xf>
    <xf numFmtId="43" fontId="4" fillId="0" borderId="5" xfId="1" applyFont="1" applyBorder="1" applyAlignment="1">
      <alignment horizontal="right" vertical="top" wrapText="1"/>
    </xf>
    <xf numFmtId="43" fontId="4" fillId="0" borderId="6" xfId="1" applyFont="1" applyBorder="1" applyAlignment="1">
      <alignment horizontal="right" vertical="top" wrapText="1"/>
    </xf>
    <xf numFmtId="43" fontId="4" fillId="0" borderId="7" xfId="1" applyFont="1" applyBorder="1" applyAlignment="1">
      <alignment horizontal="right" vertical="top" wrapText="1"/>
    </xf>
    <xf numFmtId="43" fontId="4" fillId="0" borderId="8" xfId="1" applyFont="1" applyBorder="1" applyAlignment="1">
      <alignment horizontal="right" vertical="top" wrapText="1"/>
    </xf>
    <xf numFmtId="49" fontId="12" fillId="4" borderId="13" xfId="0" applyNumberFormat="1" applyFont="1" applyFill="1" applyBorder="1" applyAlignment="1">
      <alignment horizontal="center" vertical="top" wrapText="1"/>
    </xf>
    <xf numFmtId="49" fontId="12" fillId="4" borderId="19" xfId="0" applyNumberFormat="1" applyFont="1" applyFill="1" applyBorder="1" applyAlignment="1">
      <alignment horizontal="center" vertical="top" wrapText="1"/>
    </xf>
    <xf numFmtId="49" fontId="9" fillId="0" borderId="42" xfId="0" applyNumberFormat="1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16" fillId="0" borderId="13" xfId="0" applyFont="1" applyBorder="1" applyAlignment="1">
      <alignment horizontal="left" vertical="top" wrapText="1"/>
    </xf>
    <xf numFmtId="49" fontId="16" fillId="4" borderId="13" xfId="0" applyNumberFormat="1" applyFont="1" applyFill="1" applyBorder="1" applyAlignment="1">
      <alignment horizontal="center" vertical="center" wrapText="1"/>
    </xf>
    <xf numFmtId="1" fontId="17" fillId="4" borderId="14" xfId="0" applyNumberFormat="1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left" vertical="top" wrapText="1"/>
    </xf>
    <xf numFmtId="43" fontId="5" fillId="3" borderId="21" xfId="1" applyFont="1" applyFill="1" applyBorder="1" applyAlignment="1">
      <alignment horizontal="right" vertical="top" wrapText="1"/>
    </xf>
    <xf numFmtId="1" fontId="14" fillId="3" borderId="20" xfId="0" applyNumberFormat="1" applyFont="1" applyFill="1" applyBorder="1" applyAlignment="1">
      <alignment horizontal="center" vertical="top" wrapText="1"/>
    </xf>
    <xf numFmtId="0" fontId="13" fillId="0" borderId="19" xfId="2" applyFont="1" applyBorder="1"/>
    <xf numFmtId="43" fontId="33" fillId="0" borderId="28" xfId="1" applyFont="1" applyBorder="1" applyAlignment="1">
      <alignment vertical="top"/>
    </xf>
    <xf numFmtId="43" fontId="33" fillId="0" borderId="30" xfId="1" applyFont="1" applyBorder="1" applyAlignment="1">
      <alignment vertical="top"/>
    </xf>
    <xf numFmtId="43" fontId="33" fillId="0" borderId="31" xfId="1" applyFont="1" applyBorder="1" applyAlignment="1">
      <alignment vertical="top"/>
    </xf>
    <xf numFmtId="43" fontId="33" fillId="0" borderId="29" xfId="1" applyFont="1" applyBorder="1" applyAlignment="1">
      <alignment vertical="top"/>
    </xf>
    <xf numFmtId="49" fontId="16" fillId="4" borderId="9" xfId="0" applyNumberFormat="1" applyFont="1" applyFill="1" applyBorder="1" applyAlignment="1">
      <alignment horizontal="center" vertical="center"/>
    </xf>
    <xf numFmtId="1" fontId="17" fillId="4" borderId="63" xfId="0" applyNumberFormat="1" applyFont="1" applyFill="1" applyBorder="1" applyAlignment="1">
      <alignment horizontal="center" vertical="top"/>
    </xf>
    <xf numFmtId="43" fontId="33" fillId="0" borderId="32" xfId="1" applyFont="1" applyBorder="1" applyAlignment="1">
      <alignment vertical="top"/>
    </xf>
    <xf numFmtId="43" fontId="33" fillId="0" borderId="1" xfId="1" applyFont="1" applyBorder="1" applyAlignment="1">
      <alignment vertical="top"/>
    </xf>
    <xf numFmtId="43" fontId="33" fillId="0" borderId="51" xfId="1" applyFont="1" applyBorder="1" applyAlignment="1">
      <alignment vertical="top"/>
    </xf>
    <xf numFmtId="43" fontId="33" fillId="0" borderId="49" xfId="1" applyFont="1" applyBorder="1" applyAlignment="1">
      <alignment vertical="top"/>
    </xf>
    <xf numFmtId="1" fontId="17" fillId="4" borderId="27" xfId="0" applyNumberFormat="1" applyFont="1" applyFill="1" applyBorder="1" applyAlignment="1">
      <alignment horizontal="center" vertical="top"/>
    </xf>
    <xf numFmtId="43" fontId="33" fillId="0" borderId="16" xfId="1" applyFont="1" applyBorder="1" applyAlignment="1">
      <alignment vertical="top"/>
    </xf>
    <xf numFmtId="43" fontId="15" fillId="0" borderId="17" xfId="1" applyFont="1" applyBorder="1" applyAlignment="1">
      <alignment vertical="top"/>
    </xf>
    <xf numFmtId="43" fontId="15" fillId="0" borderId="18" xfId="1" applyFont="1" applyBorder="1" applyAlignment="1">
      <alignment vertical="top"/>
    </xf>
    <xf numFmtId="43" fontId="15" fillId="0" borderId="19" xfId="1" applyFont="1" applyBorder="1" applyAlignment="1">
      <alignment vertical="top"/>
    </xf>
    <xf numFmtId="43" fontId="14" fillId="0" borderId="15" xfId="1" applyFont="1" applyBorder="1" applyAlignment="1">
      <alignment vertical="top"/>
    </xf>
    <xf numFmtId="43" fontId="14" fillId="0" borderId="11" xfId="1" applyFont="1" applyBorder="1" applyAlignment="1">
      <alignment vertical="top"/>
    </xf>
    <xf numFmtId="43" fontId="14" fillId="0" borderId="12" xfId="1" applyFont="1" applyBorder="1" applyAlignment="1">
      <alignment vertical="top"/>
    </xf>
    <xf numFmtId="43" fontId="14" fillId="0" borderId="13" xfId="1" applyFont="1" applyBorder="1" applyAlignment="1">
      <alignment vertical="top"/>
    </xf>
    <xf numFmtId="49" fontId="12" fillId="4" borderId="42" xfId="0" applyNumberFormat="1" applyFont="1" applyFill="1" applyBorder="1" applyAlignment="1">
      <alignment horizontal="center" vertical="center"/>
    </xf>
    <xf numFmtId="1" fontId="31" fillId="4" borderId="14" xfId="0" applyNumberFormat="1" applyFont="1" applyFill="1" applyBorder="1" applyAlignment="1">
      <alignment horizontal="center" vertical="top"/>
    </xf>
    <xf numFmtId="43" fontId="14" fillId="0" borderId="16" xfId="1" applyFont="1" applyBorder="1" applyAlignment="1">
      <alignment vertical="top"/>
    </xf>
    <xf numFmtId="43" fontId="14" fillId="0" borderId="17" xfId="1" applyFont="1" applyBorder="1" applyAlignment="1">
      <alignment vertical="top"/>
    </xf>
    <xf numFmtId="43" fontId="14" fillId="0" borderId="18" xfId="1" applyFont="1" applyBorder="1" applyAlignment="1">
      <alignment vertical="top"/>
    </xf>
    <xf numFmtId="1" fontId="31" fillId="4" borderId="20" xfId="0" applyNumberFormat="1" applyFont="1" applyFill="1" applyBorder="1" applyAlignment="1">
      <alignment horizontal="center" vertical="top"/>
    </xf>
    <xf numFmtId="43" fontId="14" fillId="0" borderId="19" xfId="1" applyFont="1" applyBorder="1" applyAlignment="1">
      <alignment vertical="top"/>
    </xf>
    <xf numFmtId="43" fontId="14" fillId="0" borderId="16" xfId="1" applyFont="1" applyBorder="1" applyAlignment="1">
      <alignment horizontal="right" vertical="top"/>
    </xf>
    <xf numFmtId="43" fontId="14" fillId="0" borderId="18" xfId="1" applyFont="1" applyBorder="1" applyAlignment="1">
      <alignment horizontal="right" vertical="top"/>
    </xf>
    <xf numFmtId="43" fontId="14" fillId="0" borderId="56" xfId="1" applyFont="1" applyBorder="1" applyAlignment="1">
      <alignment vertical="top"/>
    </xf>
    <xf numFmtId="43" fontId="14" fillId="0" borderId="40" xfId="1" applyFont="1" applyBorder="1" applyAlignment="1">
      <alignment vertical="top"/>
    </xf>
    <xf numFmtId="43" fontId="14" fillId="0" borderId="41" xfId="1" applyFont="1" applyBorder="1" applyAlignment="1">
      <alignment vertical="top"/>
    </xf>
    <xf numFmtId="43" fontId="14" fillId="0" borderId="42" xfId="1" applyFont="1" applyBorder="1" applyAlignment="1">
      <alignment vertical="top"/>
    </xf>
    <xf numFmtId="43" fontId="16" fillId="0" borderId="29" xfId="1" applyFont="1" applyBorder="1" applyAlignment="1">
      <alignment horizontal="left" vertical="top" wrapText="1"/>
    </xf>
    <xf numFmtId="49" fontId="15" fillId="4" borderId="29" xfId="1" applyNumberFormat="1" applyFont="1" applyFill="1" applyBorder="1" applyAlignment="1">
      <alignment horizontal="center" vertical="center"/>
    </xf>
    <xf numFmtId="49" fontId="16" fillId="4" borderId="29" xfId="1" applyNumberFormat="1" applyFont="1" applyFill="1" applyBorder="1" applyAlignment="1">
      <alignment horizontal="center" vertical="center" wrapText="1"/>
    </xf>
    <xf numFmtId="43" fontId="17" fillId="4" borderId="9" xfId="1" applyFont="1" applyFill="1" applyBorder="1" applyAlignment="1">
      <alignment horizontal="center" vertical="top" wrapText="1"/>
    </xf>
    <xf numFmtId="43" fontId="10" fillId="0" borderId="10" xfId="1" applyFont="1" applyBorder="1" applyAlignment="1">
      <alignment horizontal="right" vertical="top" wrapText="1"/>
    </xf>
    <xf numFmtId="43" fontId="4" fillId="0" borderId="44" xfId="1" applyFont="1" applyBorder="1" applyAlignment="1">
      <alignment wrapText="1"/>
    </xf>
    <xf numFmtId="43" fontId="4" fillId="0" borderId="53" xfId="1" applyFont="1" applyBorder="1" applyAlignment="1">
      <alignment wrapText="1"/>
    </xf>
    <xf numFmtId="43" fontId="4" fillId="0" borderId="54" xfId="1" applyFont="1" applyBorder="1" applyAlignment="1">
      <alignment wrapText="1"/>
    </xf>
    <xf numFmtId="43" fontId="4" fillId="0" borderId="36" xfId="1" applyFont="1" applyBorder="1" applyAlignment="1">
      <alignment wrapText="1"/>
    </xf>
    <xf numFmtId="0" fontId="5" fillId="0" borderId="36" xfId="0" applyFont="1" applyBorder="1" applyAlignment="1">
      <alignment horizontal="left" wrapText="1"/>
    </xf>
    <xf numFmtId="49" fontId="5" fillId="0" borderId="3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43" fontId="4" fillId="0" borderId="28" xfId="1" applyFont="1" applyBorder="1" applyAlignment="1">
      <alignment vertical="top" wrapText="1"/>
    </xf>
    <xf numFmtId="43" fontId="4" fillId="0" borderId="30" xfId="1" applyFont="1" applyBorder="1" applyAlignment="1">
      <alignment vertical="top" wrapText="1"/>
    </xf>
    <xf numFmtId="43" fontId="4" fillId="0" borderId="31" xfId="1" applyFont="1" applyBorder="1" applyAlignment="1">
      <alignment vertical="top" wrapText="1"/>
    </xf>
    <xf numFmtId="43" fontId="4" fillId="0" borderId="29" xfId="1" applyFont="1" applyBorder="1" applyAlignment="1">
      <alignment vertical="top" wrapText="1"/>
    </xf>
    <xf numFmtId="43" fontId="4" fillId="0" borderId="5" xfId="1" applyFont="1" applyBorder="1" applyAlignment="1">
      <alignment vertical="top" wrapText="1"/>
    </xf>
    <xf numFmtId="43" fontId="4" fillId="0" borderId="6" xfId="1" applyFont="1" applyBorder="1" applyAlignment="1">
      <alignment vertical="top" wrapText="1"/>
    </xf>
    <xf numFmtId="43" fontId="4" fillId="0" borderId="7" xfId="1" applyFont="1" applyBorder="1" applyAlignment="1">
      <alignment vertical="top" wrapText="1"/>
    </xf>
    <xf numFmtId="43" fontId="4" fillId="0" borderId="8" xfId="1" applyFont="1" applyBorder="1" applyAlignment="1">
      <alignment vertical="top" wrapText="1"/>
    </xf>
    <xf numFmtId="49" fontId="12" fillId="4" borderId="49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49" fontId="12" fillId="4" borderId="42" xfId="0" applyNumberFormat="1" applyFont="1" applyFill="1" applyBorder="1" applyAlignment="1">
      <alignment horizontal="center" vertical="center" wrapText="1"/>
    </xf>
    <xf numFmtId="0" fontId="5" fillId="4" borderId="24" xfId="2" applyFont="1" applyFill="1" applyBorder="1" applyAlignment="1" applyProtection="1">
      <alignment horizontal="center" vertical="top" wrapText="1"/>
      <protection locked="0"/>
    </xf>
    <xf numFmtId="49" fontId="12" fillId="4" borderId="8" xfId="0" applyNumberFormat="1" applyFont="1" applyFill="1" applyBorder="1" applyAlignment="1">
      <alignment horizontal="center" vertical="center" wrapText="1"/>
    </xf>
    <xf numFmtId="43" fontId="10" fillId="0" borderId="23" xfId="1" applyFont="1" applyBorder="1" applyAlignment="1">
      <alignment horizontal="right" vertical="top"/>
    </xf>
    <xf numFmtId="43" fontId="10" fillId="0" borderId="24" xfId="1" applyFont="1" applyBorder="1" applyAlignment="1">
      <alignment horizontal="right" vertical="top"/>
    </xf>
    <xf numFmtId="43" fontId="10" fillId="0" borderId="26" xfId="1" applyFont="1" applyBorder="1" applyAlignment="1">
      <alignment horizontal="right" vertical="top"/>
    </xf>
    <xf numFmtId="0" fontId="13" fillId="0" borderId="26" xfId="0" applyFont="1" applyBorder="1" applyAlignment="1">
      <alignment horizontal="left" vertical="top"/>
    </xf>
    <xf numFmtId="1" fontId="14" fillId="4" borderId="27" xfId="0" applyNumberFormat="1" applyFont="1" applyFill="1" applyBorder="1" applyAlignment="1">
      <alignment horizontal="center" vertical="top"/>
    </xf>
    <xf numFmtId="49" fontId="15" fillId="4" borderId="19" xfId="0" applyNumberFormat="1" applyFont="1" applyFill="1" applyBorder="1" applyAlignment="1">
      <alignment horizontal="center" vertical="top" wrapText="1"/>
    </xf>
    <xf numFmtId="49" fontId="16" fillId="4" borderId="19" xfId="0" applyNumberFormat="1" applyFont="1" applyFill="1" applyBorder="1" applyAlignment="1">
      <alignment horizontal="center" vertical="top" wrapText="1"/>
    </xf>
    <xf numFmtId="43" fontId="10" fillId="0" borderId="21" xfId="1" applyFont="1" applyBorder="1" applyAlignment="1">
      <alignment vertical="top" wrapText="1"/>
    </xf>
    <xf numFmtId="1" fontId="17" fillId="4" borderId="50" xfId="0" applyNumberFormat="1" applyFont="1" applyFill="1" applyBorder="1" applyAlignment="1">
      <alignment horizontal="center" vertical="top"/>
    </xf>
    <xf numFmtId="1" fontId="15" fillId="4" borderId="38" xfId="0" applyNumberFormat="1" applyFont="1" applyFill="1" applyBorder="1" applyAlignment="1">
      <alignment horizontal="center" vertical="center" wrapText="1"/>
    </xf>
    <xf numFmtId="1" fontId="16" fillId="4" borderId="38" xfId="0" applyNumberFormat="1" applyFont="1" applyFill="1" applyBorder="1" applyAlignment="1">
      <alignment horizontal="center" vertical="center" wrapText="1"/>
    </xf>
    <xf numFmtId="1" fontId="15" fillId="4" borderId="0" xfId="0" applyNumberFormat="1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1" fontId="15" fillId="4" borderId="29" xfId="0" applyNumberFormat="1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 vertical="center" wrapText="1"/>
    </xf>
    <xf numFmtId="0" fontId="13" fillId="0" borderId="19" xfId="2" applyFont="1" applyBorder="1" applyAlignment="1">
      <alignment wrapText="1"/>
    </xf>
    <xf numFmtId="0" fontId="13" fillId="6" borderId="19" xfId="2" applyFont="1" applyFill="1" applyBorder="1" applyAlignment="1">
      <alignment vertical="top" wrapText="1"/>
    </xf>
    <xf numFmtId="1" fontId="14" fillId="4" borderId="20" xfId="2" applyNumberFormat="1" applyFont="1" applyFill="1" applyBorder="1" applyAlignment="1">
      <alignment horizontal="center" vertical="top" wrapText="1"/>
    </xf>
    <xf numFmtId="43" fontId="5" fillId="0" borderId="17" xfId="1" applyFont="1" applyBorder="1" applyAlignment="1">
      <alignment vertical="top" wrapText="1"/>
    </xf>
    <xf numFmtId="43" fontId="5" fillId="0" borderId="19" xfId="1" applyFont="1" applyBorder="1" applyAlignment="1">
      <alignment vertical="top" wrapText="1"/>
    </xf>
    <xf numFmtId="0" fontId="16" fillId="0" borderId="19" xfId="0" applyFont="1" applyBorder="1" applyAlignment="1">
      <alignment horizontal="left" vertical="top" wrapText="1"/>
    </xf>
    <xf numFmtId="43" fontId="13" fillId="0" borderId="56" xfId="1" applyFont="1" applyBorder="1" applyAlignment="1">
      <alignment vertical="top" wrapText="1"/>
    </xf>
    <xf numFmtId="43" fontId="13" fillId="0" borderId="40" xfId="1" applyFont="1" applyBorder="1" applyAlignment="1">
      <alignment vertical="top" wrapText="1"/>
    </xf>
    <xf numFmtId="43" fontId="13" fillId="0" borderId="41" xfId="1" applyFont="1" applyBorder="1" applyAlignment="1">
      <alignment vertical="top" wrapText="1"/>
    </xf>
    <xf numFmtId="43" fontId="13" fillId="0" borderId="42" xfId="1" applyFont="1" applyBorder="1" applyAlignment="1">
      <alignment vertical="top" wrapText="1"/>
    </xf>
    <xf numFmtId="0" fontId="13" fillId="0" borderId="42" xfId="0" applyFont="1" applyBorder="1" applyAlignment="1">
      <alignment horizontal="left" vertical="top" wrapText="1"/>
    </xf>
    <xf numFmtId="1" fontId="31" fillId="4" borderId="43" xfId="0" applyNumberFormat="1" applyFont="1" applyFill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1" fontId="15" fillId="4" borderId="8" xfId="0" applyNumberFormat="1" applyFont="1" applyFill="1" applyBorder="1" applyAlignment="1">
      <alignment horizontal="center" vertical="center" wrapText="1"/>
    </xf>
    <xf numFmtId="1" fontId="16" fillId="4" borderId="8" xfId="0" applyNumberFormat="1" applyFont="1" applyFill="1" applyBorder="1" applyAlignment="1">
      <alignment horizontal="center" vertical="center" wrapText="1"/>
    </xf>
    <xf numFmtId="43" fontId="10" fillId="0" borderId="10" xfId="1" applyFont="1" applyBorder="1" applyAlignment="1">
      <alignment vertical="top" wrapText="1"/>
    </xf>
    <xf numFmtId="0" fontId="13" fillId="0" borderId="13" xfId="2" applyFont="1" applyBorder="1" applyAlignment="1">
      <alignment horizontal="justify" vertical="center"/>
    </xf>
    <xf numFmtId="43" fontId="5" fillId="0" borderId="21" xfId="1" applyFont="1" applyBorder="1" applyAlignment="1">
      <alignment vertical="top" wrapText="1"/>
    </xf>
    <xf numFmtId="43" fontId="5" fillId="0" borderId="18" xfId="1" applyFont="1" applyBorder="1" applyAlignment="1">
      <alignment vertical="top" wrapText="1"/>
    </xf>
    <xf numFmtId="1" fontId="15" fillId="4" borderId="19" xfId="0" applyNumberFormat="1" applyFont="1" applyFill="1" applyBorder="1" applyAlignment="1">
      <alignment horizontal="center" vertical="center" wrapText="1"/>
    </xf>
    <xf numFmtId="1" fontId="16" fillId="4" borderId="19" xfId="0" applyNumberFormat="1" applyFont="1" applyFill="1" applyBorder="1" applyAlignment="1">
      <alignment horizontal="center" vertical="center" wrapText="1"/>
    </xf>
    <xf numFmtId="0" fontId="13" fillId="0" borderId="19" xfId="2" applyFont="1" applyBorder="1" applyAlignment="1"/>
    <xf numFmtId="0" fontId="13" fillId="6" borderId="19" xfId="2" applyFont="1" applyFill="1" applyBorder="1" applyAlignment="1">
      <alignment vertical="top"/>
    </xf>
    <xf numFmtId="43" fontId="10" fillId="0" borderId="21" xfId="1" applyFont="1" applyBorder="1"/>
    <xf numFmtId="0" fontId="26" fillId="4" borderId="27" xfId="0" applyFont="1" applyFill="1" applyBorder="1" applyAlignment="1">
      <alignment horizontal="center" vertical="top" wrapText="1"/>
    </xf>
    <xf numFmtId="1" fontId="14" fillId="0" borderId="20" xfId="2" applyNumberFormat="1" applyFont="1" applyBorder="1" applyAlignment="1">
      <alignment horizontal="center" wrapText="1"/>
    </xf>
    <xf numFmtId="0" fontId="19" fillId="0" borderId="19" xfId="0" applyFont="1" applyFill="1" applyBorder="1" applyAlignment="1">
      <alignment horizontal="left" vertical="top"/>
    </xf>
    <xf numFmtId="0" fontId="8" fillId="0" borderId="19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top" wrapText="1"/>
    </xf>
    <xf numFmtId="43" fontId="10" fillId="0" borderId="21" xfId="1" applyFont="1" applyBorder="1" applyAlignment="1">
      <alignment vertical="center" wrapText="1"/>
    </xf>
    <xf numFmtId="0" fontId="34" fillId="0" borderId="19" xfId="0" applyFont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0" fillId="0" borderId="42" xfId="0" applyFont="1" applyBorder="1" applyAlignment="1">
      <alignment vertical="top" wrapText="1"/>
    </xf>
    <xf numFmtId="0" fontId="9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43" fontId="16" fillId="0" borderId="32" xfId="1" applyFont="1" applyBorder="1" applyAlignment="1">
      <alignment vertical="top" wrapText="1"/>
    </xf>
    <xf numFmtId="43" fontId="16" fillId="0" borderId="1" xfId="1" applyFont="1" applyBorder="1" applyAlignment="1">
      <alignment vertical="top" wrapText="1"/>
    </xf>
    <xf numFmtId="43" fontId="16" fillId="0" borderId="0" xfId="1" applyFont="1" applyBorder="1" applyAlignment="1">
      <alignment vertical="top" wrapText="1"/>
    </xf>
    <xf numFmtId="43" fontId="17" fillId="0" borderId="34" xfId="1" applyFont="1" applyBorder="1" applyAlignment="1">
      <alignment vertical="top"/>
    </xf>
    <xf numFmtId="0" fontId="16" fillId="0" borderId="31" xfId="0" applyFont="1" applyBorder="1" applyAlignment="1">
      <alignment horizontal="left" vertical="top"/>
    </xf>
    <xf numFmtId="49" fontId="15" fillId="4" borderId="57" xfId="0" applyNumberFormat="1" applyFont="1" applyFill="1" applyBorder="1" applyAlignment="1">
      <alignment horizontal="center" vertical="center"/>
    </xf>
    <xf numFmtId="49" fontId="16" fillId="4" borderId="34" xfId="0" applyNumberFormat="1" applyFont="1" applyFill="1" applyBorder="1" applyAlignment="1">
      <alignment horizontal="center" vertical="center"/>
    </xf>
    <xf numFmtId="43" fontId="17" fillId="0" borderId="0" xfId="1" applyFont="1" applyBorder="1" applyAlignment="1">
      <alignment vertical="top"/>
    </xf>
    <xf numFmtId="0" fontId="16" fillId="0" borderId="51" xfId="0" applyFont="1" applyBorder="1" applyAlignment="1">
      <alignment horizontal="left" vertical="top"/>
    </xf>
    <xf numFmtId="49" fontId="15" fillId="4" borderId="64" xfId="0" applyNumberFormat="1" applyFont="1" applyFill="1" applyBorder="1" applyAlignment="1">
      <alignment horizontal="center" vertical="center"/>
    </xf>
    <xf numFmtId="49" fontId="16" fillId="4" borderId="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top"/>
    </xf>
    <xf numFmtId="43" fontId="16" fillId="0" borderId="40" xfId="1" applyFont="1" applyBorder="1" applyAlignment="1">
      <alignment vertical="top"/>
    </xf>
    <xf numFmtId="43" fontId="16" fillId="0" borderId="41" xfId="1" applyFont="1" applyBorder="1" applyAlignment="1">
      <alignment vertical="top"/>
    </xf>
    <xf numFmtId="43" fontId="16" fillId="0" borderId="42" xfId="1" applyFont="1" applyBorder="1" applyAlignment="1">
      <alignment vertical="top"/>
    </xf>
    <xf numFmtId="43" fontId="5" fillId="0" borderId="15" xfId="1" applyFont="1" applyBorder="1" applyAlignment="1">
      <alignment horizontal="right" vertical="top"/>
    </xf>
    <xf numFmtId="43" fontId="5" fillId="0" borderId="15" xfId="1" applyFont="1" applyBorder="1" applyAlignment="1">
      <alignment vertical="top" wrapText="1"/>
    </xf>
    <xf numFmtId="49" fontId="15" fillId="4" borderId="13" xfId="0" applyNumberFormat="1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top"/>
    </xf>
    <xf numFmtId="43" fontId="5" fillId="0" borderId="16" xfId="1" applyFont="1" applyBorder="1" applyAlignment="1">
      <alignment vertical="top" wrapText="1"/>
    </xf>
    <xf numFmtId="0" fontId="15" fillId="4" borderId="19" xfId="0" applyFont="1" applyFill="1" applyBorder="1" applyAlignment="1">
      <alignment horizontal="left" vertical="top"/>
    </xf>
    <xf numFmtId="43" fontId="5" fillId="0" borderId="30" xfId="1" applyFont="1" applyBorder="1" applyAlignment="1">
      <alignment vertical="top" wrapText="1"/>
    </xf>
    <xf numFmtId="49" fontId="6" fillId="0" borderId="29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top" wrapText="1"/>
    </xf>
    <xf numFmtId="43" fontId="5" fillId="0" borderId="32" xfId="1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43" fontId="5" fillId="0" borderId="51" xfId="1" applyFont="1" applyBorder="1" applyAlignment="1">
      <alignment vertical="top" wrapText="1"/>
    </xf>
    <xf numFmtId="43" fontId="5" fillId="0" borderId="49" xfId="1" applyFont="1" applyBorder="1" applyAlignment="1">
      <alignment vertical="top" wrapText="1"/>
    </xf>
    <xf numFmtId="0" fontId="16" fillId="6" borderId="49" xfId="0" applyFont="1" applyFill="1" applyBorder="1" applyAlignment="1">
      <alignment horizontal="left" vertical="top"/>
    </xf>
    <xf numFmtId="49" fontId="15" fillId="4" borderId="49" xfId="0" applyNumberFormat="1" applyFont="1" applyFill="1" applyBorder="1" applyAlignment="1">
      <alignment horizontal="center" vertical="center" wrapText="1"/>
    </xf>
    <xf numFmtId="1" fontId="17" fillId="4" borderId="50" xfId="0" applyNumberFormat="1" applyFont="1" applyFill="1" applyBorder="1" applyAlignment="1">
      <alignment horizontal="center" vertical="top" wrapText="1"/>
    </xf>
    <xf numFmtId="0" fontId="10" fillId="0" borderId="13" xfId="2" applyFont="1" applyBorder="1" applyAlignment="1">
      <alignment horizontal="justify" vertical="center"/>
    </xf>
    <xf numFmtId="1" fontId="14" fillId="4" borderId="14" xfId="2" applyNumberFormat="1" applyFont="1" applyFill="1" applyBorder="1" applyAlignment="1">
      <alignment horizontal="center" wrapText="1"/>
    </xf>
    <xf numFmtId="1" fontId="14" fillId="4" borderId="20" xfId="2" applyNumberFormat="1" applyFont="1" applyFill="1" applyBorder="1" applyAlignment="1">
      <alignment horizontal="center" wrapText="1"/>
    </xf>
    <xf numFmtId="1" fontId="17" fillId="0" borderId="20" xfId="2" applyNumberFormat="1" applyFont="1" applyFill="1" applyBorder="1" applyAlignment="1">
      <alignment horizontal="center" wrapText="1"/>
    </xf>
    <xf numFmtId="43" fontId="10" fillId="0" borderId="21" xfId="1" applyFont="1" applyBorder="1" applyAlignment="1">
      <alignment horizontal="right" wrapText="1"/>
    </xf>
    <xf numFmtId="43" fontId="10" fillId="0" borderId="18" xfId="1" applyFont="1" applyBorder="1" applyAlignment="1">
      <alignment horizontal="right" wrapText="1"/>
    </xf>
    <xf numFmtId="43" fontId="10" fillId="0" borderId="23" xfId="1" applyFont="1" applyBorder="1" applyAlignment="1">
      <alignment vertical="top" wrapText="1"/>
    </xf>
    <xf numFmtId="43" fontId="10" fillId="0" borderId="24" xfId="1" applyFont="1" applyBorder="1" applyAlignment="1">
      <alignment vertical="top" wrapText="1"/>
    </xf>
    <xf numFmtId="43" fontId="10" fillId="0" borderId="25" xfId="1" applyFont="1" applyBorder="1" applyAlignment="1">
      <alignment vertical="top" wrapText="1"/>
    </xf>
    <xf numFmtId="43" fontId="10" fillId="0" borderId="26" xfId="1" applyFont="1" applyBorder="1" applyAlignment="1">
      <alignment vertical="top" wrapText="1"/>
    </xf>
    <xf numFmtId="49" fontId="9" fillId="0" borderId="26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43" fontId="16" fillId="0" borderId="28" xfId="1" applyFont="1" applyBorder="1" applyAlignment="1">
      <alignment vertical="top" wrapText="1"/>
    </xf>
    <xf numFmtId="43" fontId="16" fillId="0" borderId="30" xfId="1" applyFont="1" applyBorder="1" applyAlignment="1">
      <alignment vertical="top" wrapText="1"/>
    </xf>
    <xf numFmtId="43" fontId="16" fillId="0" borderId="31" xfId="1" applyFont="1" applyBorder="1" applyAlignment="1">
      <alignment vertical="top" wrapText="1"/>
    </xf>
    <xf numFmtId="43" fontId="16" fillId="0" borderId="29" xfId="1" applyFont="1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43" fontId="16" fillId="0" borderId="51" xfId="1" applyFont="1" applyBorder="1" applyAlignment="1">
      <alignment vertical="top" wrapText="1"/>
    </xf>
    <xf numFmtId="43" fontId="16" fillId="0" borderId="49" xfId="1" applyFont="1" applyBorder="1" applyAlignment="1">
      <alignment vertical="top" wrapText="1"/>
    </xf>
    <xf numFmtId="0" fontId="16" fillId="0" borderId="49" xfId="0" applyFont="1" applyBorder="1" applyAlignment="1">
      <alignment vertical="top"/>
    </xf>
    <xf numFmtId="43" fontId="16" fillId="0" borderId="47" xfId="1" applyFont="1" applyBorder="1" applyAlignment="1">
      <alignment vertical="top" wrapText="1"/>
    </xf>
    <xf numFmtId="1" fontId="17" fillId="4" borderId="30" xfId="0" applyNumberFormat="1" applyFont="1" applyFill="1" applyBorder="1" applyAlignment="1">
      <alignment horizontal="center" vertical="top" wrapText="1"/>
    </xf>
    <xf numFmtId="43" fontId="13" fillId="0" borderId="16" xfId="1" applyFont="1" applyBorder="1" applyAlignment="1">
      <alignment vertical="top" wrapText="1"/>
    </xf>
    <xf numFmtId="43" fontId="13" fillId="0" borderId="17" xfId="1" applyFont="1" applyBorder="1" applyAlignment="1">
      <alignment vertical="top" wrapText="1"/>
    </xf>
    <xf numFmtId="43" fontId="13" fillId="0" borderId="18" xfId="1" applyFont="1" applyBorder="1" applyAlignment="1">
      <alignment vertical="top" wrapText="1"/>
    </xf>
    <xf numFmtId="43" fontId="13" fillId="0" borderId="19" xfId="1" applyFont="1" applyBorder="1" applyAlignment="1">
      <alignment vertical="top" wrapText="1"/>
    </xf>
    <xf numFmtId="1" fontId="36" fillId="4" borderId="20" xfId="0" applyNumberFormat="1" applyFont="1" applyFill="1" applyBorder="1" applyAlignment="1">
      <alignment horizontal="center" vertical="top" wrapText="1"/>
    </xf>
    <xf numFmtId="1" fontId="36" fillId="4" borderId="27" xfId="0" applyNumberFormat="1" applyFont="1" applyFill="1" applyBorder="1" applyAlignment="1">
      <alignment horizontal="center" vertical="top" wrapText="1"/>
    </xf>
    <xf numFmtId="43" fontId="5" fillId="0" borderId="45" xfId="1" applyFont="1" applyBorder="1" applyAlignment="1"/>
    <xf numFmtId="0" fontId="5" fillId="0" borderId="45" xfId="0" applyFont="1" applyBorder="1" applyAlignment="1">
      <alignment horizontal="left"/>
    </xf>
    <xf numFmtId="49" fontId="18" fillId="0" borderId="45" xfId="0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vertical="center"/>
    </xf>
    <xf numFmtId="0" fontId="23" fillId="0" borderId="46" xfId="0" applyFont="1" applyBorder="1" applyAlignment="1">
      <alignment horizontal="center"/>
    </xf>
    <xf numFmtId="43" fontId="4" fillId="0" borderId="53" xfId="1" applyFont="1" applyBorder="1" applyAlignment="1"/>
    <xf numFmtId="43" fontId="4" fillId="0" borderId="54" xfId="1" applyFont="1" applyBorder="1" applyAlignment="1"/>
    <xf numFmtId="43" fontId="4" fillId="0" borderId="36" xfId="1" applyFont="1" applyBorder="1" applyAlignment="1"/>
    <xf numFmtId="49" fontId="10" fillId="0" borderId="36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/>
    </xf>
    <xf numFmtId="43" fontId="16" fillId="0" borderId="36" xfId="1" applyFont="1" applyFill="1" applyBorder="1" applyAlignment="1">
      <alignment horizontal="left" vertical="top"/>
    </xf>
    <xf numFmtId="49" fontId="6" fillId="0" borderId="36" xfId="1" applyNumberFormat="1" applyFont="1" applyBorder="1" applyAlignment="1">
      <alignment horizontal="center" vertical="center"/>
    </xf>
    <xf numFmtId="49" fontId="5" fillId="0" borderId="36" xfId="1" applyNumberFormat="1" applyFont="1" applyBorder="1" applyAlignment="1">
      <alignment vertical="center"/>
    </xf>
    <xf numFmtId="43" fontId="4" fillId="0" borderId="4" xfId="1" applyFont="1" applyBorder="1" applyAlignment="1">
      <alignment horizontal="center"/>
    </xf>
    <xf numFmtId="43" fontId="10" fillId="0" borderId="15" xfId="1" applyFont="1" applyBorder="1" applyAlignment="1">
      <alignment vertical="top"/>
    </xf>
    <xf numFmtId="49" fontId="13" fillId="6" borderId="13" xfId="0" applyNumberFormat="1" applyFont="1" applyFill="1" applyBorder="1" applyAlignment="1">
      <alignment horizontal="center" vertical="center"/>
    </xf>
    <xf numFmtId="1" fontId="15" fillId="4" borderId="20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28" fillId="0" borderId="13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left" vertical="center"/>
    </xf>
    <xf numFmtId="0" fontId="27" fillId="4" borderId="27" xfId="0" applyFont="1" applyFill="1" applyBorder="1" applyAlignment="1">
      <alignment horizontal="center" vertical="top"/>
    </xf>
    <xf numFmtId="0" fontId="26" fillId="4" borderId="27" xfId="0" applyFont="1" applyFill="1" applyBorder="1" applyAlignment="1">
      <alignment horizontal="center" vertical="top"/>
    </xf>
    <xf numFmtId="0" fontId="26" fillId="4" borderId="14" xfId="0" applyFont="1" applyFill="1" applyBorder="1" applyAlignment="1">
      <alignment horizontal="center" vertical="top"/>
    </xf>
    <xf numFmtId="0" fontId="26" fillId="0" borderId="20" xfId="0" applyFont="1" applyFill="1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1" fontId="12" fillId="4" borderId="0" xfId="0" applyNumberFormat="1" applyFont="1" applyFill="1" applyBorder="1" applyAlignment="1">
      <alignment horizontal="center" vertical="center" wrapText="1"/>
    </xf>
    <xf numFmtId="1" fontId="13" fillId="4" borderId="0" xfId="0" applyNumberFormat="1" applyFont="1" applyFill="1" applyBorder="1" applyAlignment="1">
      <alignment horizontal="center" vertical="center" wrapText="1"/>
    </xf>
    <xf numFmtId="1" fontId="12" fillId="4" borderId="30" xfId="0" applyNumberFormat="1" applyFont="1" applyFill="1" applyBorder="1" applyAlignment="1">
      <alignment horizontal="center" vertical="center"/>
    </xf>
    <xf numFmtId="1" fontId="13" fillId="4" borderId="30" xfId="0" applyNumberFormat="1" applyFont="1" applyFill="1" applyBorder="1" applyAlignment="1">
      <alignment horizontal="center" vertical="center"/>
    </xf>
    <xf numFmtId="43" fontId="15" fillId="0" borderId="28" xfId="1" applyFont="1" applyBorder="1" applyAlignment="1">
      <alignment vertical="top"/>
    </xf>
    <xf numFmtId="43" fontId="15" fillId="0" borderId="30" xfId="1" applyFont="1" applyBorder="1" applyAlignment="1">
      <alignment vertical="top"/>
    </xf>
    <xf numFmtId="43" fontId="15" fillId="0" borderId="47" xfId="1" applyFont="1" applyBorder="1" applyAlignment="1">
      <alignment vertical="top"/>
    </xf>
    <xf numFmtId="43" fontId="33" fillId="0" borderId="44" xfId="1" applyFont="1" applyBorder="1" applyAlignment="1">
      <alignment vertical="top" wrapText="1"/>
    </xf>
    <xf numFmtId="43" fontId="33" fillId="0" borderId="53" xfId="1" applyFont="1" applyBorder="1" applyAlignment="1">
      <alignment vertical="top" wrapText="1"/>
    </xf>
    <xf numFmtId="43" fontId="33" fillId="0" borderId="54" xfId="1" applyFont="1" applyBorder="1" applyAlignment="1">
      <alignment vertical="top" wrapText="1"/>
    </xf>
    <xf numFmtId="43" fontId="33" fillId="0" borderId="36" xfId="1" applyFont="1" applyBorder="1" applyAlignment="1">
      <alignment vertical="top" wrapText="1"/>
    </xf>
    <xf numFmtId="1" fontId="15" fillId="4" borderId="36" xfId="0" applyNumberFormat="1" applyFont="1" applyFill="1" applyBorder="1" applyAlignment="1">
      <alignment horizontal="center" vertical="center"/>
    </xf>
    <xf numFmtId="1" fontId="16" fillId="4" borderId="36" xfId="0" applyNumberFormat="1" applyFont="1" applyFill="1" applyBorder="1" applyAlignment="1">
      <alignment horizontal="center" vertical="center" wrapText="1"/>
    </xf>
    <xf numFmtId="43" fontId="33" fillId="0" borderId="28" xfId="1" applyFont="1" applyBorder="1" applyAlignment="1">
      <alignment vertical="top" wrapText="1"/>
    </xf>
    <xf numFmtId="43" fontId="33" fillId="0" borderId="30" xfId="1" applyFont="1" applyBorder="1" applyAlignment="1">
      <alignment vertical="top" wrapText="1"/>
    </xf>
    <xf numFmtId="43" fontId="33" fillId="0" borderId="31" xfId="1" applyFont="1" applyBorder="1" applyAlignment="1">
      <alignment vertical="top" wrapText="1"/>
    </xf>
    <xf numFmtId="43" fontId="33" fillId="0" borderId="29" xfId="1" applyFont="1" applyBorder="1" applyAlignment="1">
      <alignment vertical="top" wrapText="1"/>
    </xf>
    <xf numFmtId="43" fontId="33" fillId="0" borderId="32" xfId="1" applyFont="1" applyBorder="1" applyAlignment="1">
      <alignment vertical="top" wrapText="1"/>
    </xf>
    <xf numFmtId="43" fontId="33" fillId="0" borderId="1" xfId="1" applyFont="1" applyBorder="1" applyAlignment="1">
      <alignment vertical="top" wrapText="1"/>
    </xf>
    <xf numFmtId="43" fontId="33" fillId="0" borderId="51" xfId="1" applyFont="1" applyBorder="1" applyAlignment="1">
      <alignment vertical="top" wrapText="1"/>
    </xf>
    <xf numFmtId="43" fontId="33" fillId="0" borderId="49" xfId="1" applyFont="1" applyBorder="1" applyAlignment="1">
      <alignment vertical="top" wrapText="1"/>
    </xf>
    <xf numFmtId="43" fontId="35" fillId="0" borderId="28" xfId="1" applyFont="1" applyBorder="1" applyAlignment="1">
      <alignment vertical="top" wrapText="1"/>
    </xf>
    <xf numFmtId="43" fontId="35" fillId="0" borderId="30" xfId="1" applyFont="1" applyBorder="1" applyAlignment="1">
      <alignment vertical="top"/>
    </xf>
    <xf numFmtId="43" fontId="35" fillId="0" borderId="47" xfId="1" applyFont="1" applyBorder="1" applyAlignment="1">
      <alignment vertical="top" wrapText="1"/>
    </xf>
    <xf numFmtId="1" fontId="15" fillId="4" borderId="30" xfId="0" applyNumberFormat="1" applyFont="1" applyFill="1" applyBorder="1" applyAlignment="1">
      <alignment horizontal="center" vertical="center"/>
    </xf>
    <xf numFmtId="1" fontId="16" fillId="4" borderId="30" xfId="0" applyNumberFormat="1" applyFont="1" applyFill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center"/>
    </xf>
    <xf numFmtId="1" fontId="37" fillId="4" borderId="20" xfId="0" applyNumberFormat="1" applyFont="1" applyFill="1" applyBorder="1" applyAlignment="1">
      <alignment horizontal="center" vertical="top"/>
    </xf>
    <xf numFmtId="1" fontId="36" fillId="4" borderId="20" xfId="0" applyNumberFormat="1" applyFont="1" applyFill="1" applyBorder="1" applyAlignment="1">
      <alignment horizontal="center" vertical="top"/>
    </xf>
    <xf numFmtId="43" fontId="14" fillId="0" borderId="16" xfId="1" applyFont="1" applyBorder="1" applyAlignment="1">
      <alignment vertical="top" wrapText="1"/>
    </xf>
    <xf numFmtId="0" fontId="37" fillId="0" borderId="20" xfId="0" applyFont="1" applyBorder="1" applyAlignment="1">
      <alignment horizontal="center"/>
    </xf>
    <xf numFmtId="49" fontId="13" fillId="4" borderId="42" xfId="0" applyNumberFormat="1" applyFont="1" applyFill="1" applyBorder="1" applyAlignment="1">
      <alignment horizontal="center" vertical="center"/>
    </xf>
    <xf numFmtId="1" fontId="36" fillId="4" borderId="43" xfId="0" applyNumberFormat="1" applyFont="1" applyFill="1" applyBorder="1" applyAlignment="1">
      <alignment horizontal="center" vertical="top"/>
    </xf>
    <xf numFmtId="43" fontId="6" fillId="0" borderId="33" xfId="1" applyFont="1" applyBorder="1" applyAlignment="1">
      <alignment wrapText="1"/>
    </xf>
    <xf numFmtId="43" fontId="6" fillId="0" borderId="47" xfId="1" applyFont="1" applyBorder="1" applyAlignment="1">
      <alignment horizontal="center" wrapText="1"/>
    </xf>
    <xf numFmtId="43" fontId="6" fillId="0" borderId="34" xfId="1" applyFont="1" applyBorder="1" applyAlignment="1">
      <alignment horizontal="right" wrapText="1"/>
    </xf>
    <xf numFmtId="43" fontId="6" fillId="0" borderId="30" xfId="1" applyFont="1" applyBorder="1" applyAlignment="1">
      <alignment horizontal="right" wrapText="1"/>
    </xf>
    <xf numFmtId="43" fontId="5" fillId="0" borderId="30" xfId="1" applyFont="1" applyBorder="1" applyAlignment="1">
      <alignment horizontal="right" wrapText="1"/>
    </xf>
    <xf numFmtId="0" fontId="6" fillId="0" borderId="34" xfId="0" applyFont="1" applyBorder="1" applyAlignment="1">
      <alignment horizontal="left"/>
    </xf>
    <xf numFmtId="0" fontId="7" fillId="0" borderId="29" xfId="0" applyFont="1" applyBorder="1"/>
    <xf numFmtId="0" fontId="0" fillId="0" borderId="9" xfId="0" applyFont="1" applyBorder="1"/>
    <xf numFmtId="43" fontId="10" fillId="0" borderId="33" xfId="1" applyFont="1" applyBorder="1" applyAlignment="1">
      <alignment vertical="center" wrapText="1"/>
    </xf>
    <xf numFmtId="49" fontId="8" fillId="0" borderId="29" xfId="0" applyNumberFormat="1" applyFont="1" applyBorder="1" applyAlignment="1">
      <alignment horizontal="center" vertical="top" wrapText="1"/>
    </xf>
    <xf numFmtId="49" fontId="27" fillId="0" borderId="9" xfId="0" applyNumberFormat="1" applyFont="1" applyBorder="1" applyAlignment="1">
      <alignment horizontal="center" vertical="top" wrapText="1"/>
    </xf>
    <xf numFmtId="43" fontId="5" fillId="0" borderId="47" xfId="1" applyFont="1" applyBorder="1" applyAlignment="1">
      <alignment horizontal="center" wrapText="1"/>
    </xf>
    <xf numFmtId="43" fontId="10" fillId="0" borderId="31" xfId="1" applyFont="1" applyBorder="1" applyAlignment="1">
      <alignment horizontal="right" wrapText="1"/>
    </xf>
    <xf numFmtId="49" fontId="19" fillId="0" borderId="29" xfId="0" applyNumberFormat="1" applyFont="1" applyBorder="1" applyAlignment="1">
      <alignment horizontal="center" vertical="top" wrapText="1"/>
    </xf>
    <xf numFmtId="49" fontId="14" fillId="4" borderId="9" xfId="0" applyNumberFormat="1" applyFont="1" applyFill="1" applyBorder="1" applyAlignment="1">
      <alignment horizontal="center" vertical="top" wrapText="1"/>
    </xf>
    <xf numFmtId="43" fontId="10" fillId="0" borderId="10" xfId="1" applyFont="1" applyBorder="1" applyAlignment="1">
      <alignment vertical="center" wrapText="1"/>
    </xf>
    <xf numFmtId="43" fontId="10" fillId="0" borderId="12" xfId="1" applyFont="1" applyBorder="1" applyAlignment="1">
      <alignment horizontal="right" wrapText="1"/>
    </xf>
    <xf numFmtId="43" fontId="10" fillId="0" borderId="13" xfId="1" applyFont="1" applyBorder="1" applyAlignment="1">
      <alignment horizontal="right" wrapText="1"/>
    </xf>
    <xf numFmtId="49" fontId="19" fillId="0" borderId="13" xfId="0" applyNumberFormat="1" applyFont="1" applyBorder="1" applyAlignment="1">
      <alignment horizontal="center" vertical="top" wrapText="1"/>
    </xf>
    <xf numFmtId="49" fontId="14" fillId="4" borderId="14" xfId="0" applyNumberFormat="1" applyFont="1" applyFill="1" applyBorder="1" applyAlignment="1">
      <alignment horizontal="center" vertical="top" wrapText="1"/>
    </xf>
    <xf numFmtId="43" fontId="10" fillId="0" borderId="19" xfId="1" applyFont="1" applyBorder="1" applyAlignment="1">
      <alignment wrapText="1"/>
    </xf>
    <xf numFmtId="43" fontId="10" fillId="0" borderId="19" xfId="1" applyFont="1" applyBorder="1" applyAlignment="1">
      <alignment horizontal="right" wrapText="1"/>
    </xf>
    <xf numFmtId="0" fontId="15" fillId="0" borderId="19" xfId="0" applyFont="1" applyBorder="1" applyAlignment="1">
      <alignment horizontal="left" vertical="top"/>
    </xf>
    <xf numFmtId="43" fontId="10" fillId="0" borderId="62" xfId="1" applyFont="1" applyBorder="1" applyAlignment="1">
      <alignment vertical="center" wrapText="1"/>
    </xf>
    <xf numFmtId="43" fontId="10" fillId="0" borderId="25" xfId="1" applyFont="1" applyBorder="1" applyAlignment="1">
      <alignment horizontal="right" wrapText="1"/>
    </xf>
    <xf numFmtId="43" fontId="10" fillId="0" borderId="26" xfId="1" applyFont="1" applyBorder="1" applyAlignment="1">
      <alignment wrapText="1"/>
    </xf>
    <xf numFmtId="43" fontId="10" fillId="0" borderId="26" xfId="1" applyFont="1" applyBorder="1" applyAlignment="1">
      <alignment horizontal="right" wrapText="1"/>
    </xf>
    <xf numFmtId="0" fontId="15" fillId="0" borderId="26" xfId="0" applyFont="1" applyBorder="1" applyAlignment="1">
      <alignment horizontal="left" vertical="top"/>
    </xf>
    <xf numFmtId="49" fontId="16" fillId="4" borderId="26" xfId="0" applyNumberFormat="1" applyFont="1" applyFill="1" applyBorder="1" applyAlignment="1">
      <alignment horizontal="center" vertical="top" wrapText="1"/>
    </xf>
    <xf numFmtId="49" fontId="17" fillId="4" borderId="27" xfId="0" applyNumberFormat="1" applyFont="1" applyFill="1" applyBorder="1" applyAlignment="1">
      <alignment horizontal="center" vertical="top" wrapText="1"/>
    </xf>
    <xf numFmtId="43" fontId="5" fillId="0" borderId="33" xfId="1" applyFont="1" applyBorder="1" applyAlignment="1">
      <alignment vertical="center" wrapText="1"/>
    </xf>
    <xf numFmtId="43" fontId="10" fillId="0" borderId="10" xfId="1" applyFont="1" applyBorder="1" applyAlignment="1">
      <alignment horizontal="right" wrapText="1"/>
    </xf>
    <xf numFmtId="0" fontId="12" fillId="0" borderId="19" xfId="0" applyFont="1" applyBorder="1" applyAlignment="1">
      <alignment horizontal="left" vertical="top"/>
    </xf>
    <xf numFmtId="49" fontId="19" fillId="0" borderId="19" xfId="0" applyNumberFormat="1" applyFont="1" applyBorder="1" applyAlignment="1">
      <alignment horizontal="center" vertical="top" wrapText="1"/>
    </xf>
    <xf numFmtId="0" fontId="15" fillId="4" borderId="26" xfId="0" applyFont="1" applyFill="1" applyBorder="1" applyAlignment="1">
      <alignment horizontal="left" vertical="top"/>
    </xf>
    <xf numFmtId="43" fontId="4" fillId="0" borderId="30" xfId="1" applyFont="1" applyBorder="1" applyAlignment="1">
      <alignment wrapText="1"/>
    </xf>
    <xf numFmtId="43" fontId="4" fillId="0" borderId="31" xfId="1" applyFont="1" applyBorder="1" applyAlignment="1">
      <alignment horizontal="right" wrapText="1"/>
    </xf>
    <xf numFmtId="43" fontId="4" fillId="0" borderId="29" xfId="1" applyFont="1" applyBorder="1" applyAlignment="1">
      <alignment horizontal="right" wrapText="1"/>
    </xf>
    <xf numFmtId="43" fontId="23" fillId="0" borderId="10" xfId="1" applyFont="1" applyBorder="1" applyAlignment="1">
      <alignment vertical="center" wrapText="1"/>
    </xf>
    <xf numFmtId="43" fontId="23" fillId="0" borderId="12" xfId="1" applyFont="1" applyBorder="1" applyAlignment="1">
      <alignment horizontal="right" wrapText="1"/>
    </xf>
    <xf numFmtId="43" fontId="23" fillId="0" borderId="13" xfId="1" applyFont="1" applyBorder="1" applyAlignment="1">
      <alignment wrapText="1"/>
    </xf>
    <xf numFmtId="43" fontId="23" fillId="0" borderId="13" xfId="1" applyFont="1" applyBorder="1" applyAlignment="1">
      <alignment horizontal="right" wrapText="1"/>
    </xf>
    <xf numFmtId="43" fontId="23" fillId="0" borderId="21" xfId="1" applyFont="1" applyBorder="1" applyAlignment="1">
      <alignment wrapText="1"/>
    </xf>
    <xf numFmtId="43" fontId="23" fillId="0" borderId="18" xfId="1" applyFont="1" applyBorder="1" applyAlignment="1">
      <alignment horizontal="right" wrapText="1"/>
    </xf>
    <xf numFmtId="43" fontId="5" fillId="0" borderId="31" xfId="1" applyFont="1" applyBorder="1" applyAlignment="1">
      <alignment horizontal="right" wrapText="1"/>
    </xf>
    <xf numFmtId="43" fontId="5" fillId="0" borderId="33" xfId="1" applyFont="1" applyBorder="1" applyAlignment="1">
      <alignment horizontal="right" wrapText="1"/>
    </xf>
    <xf numFmtId="43" fontId="5" fillId="0" borderId="29" xfId="1" applyFont="1" applyBorder="1" applyAlignment="1">
      <alignment horizontal="right" wrapText="1"/>
    </xf>
    <xf numFmtId="43" fontId="10" fillId="0" borderId="13" xfId="1" applyFont="1" applyBorder="1" applyAlignment="1">
      <alignment wrapText="1"/>
    </xf>
    <xf numFmtId="49" fontId="26" fillId="0" borderId="14" xfId="0" applyNumberFormat="1" applyFont="1" applyBorder="1" applyAlignment="1">
      <alignment horizontal="center" vertical="top" wrapText="1"/>
    </xf>
    <xf numFmtId="43" fontId="10" fillId="0" borderId="19" xfId="1" applyFont="1" applyBorder="1" applyAlignment="1">
      <alignment horizontal="left" wrapText="1"/>
    </xf>
    <xf numFmtId="0" fontId="6" fillId="0" borderId="26" xfId="0" applyFont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top" wrapText="1"/>
    </xf>
    <xf numFmtId="49" fontId="4" fillId="0" borderId="27" xfId="0" applyNumberFormat="1" applyFont="1" applyBorder="1" applyAlignment="1">
      <alignment horizontal="center" vertical="top" wrapText="1"/>
    </xf>
    <xf numFmtId="43" fontId="5" fillId="0" borderId="33" xfId="1" applyFont="1" applyBorder="1" applyAlignment="1">
      <alignment wrapText="1"/>
    </xf>
    <xf numFmtId="43" fontId="5" fillId="0" borderId="47" xfId="1" applyFont="1" applyBorder="1" applyAlignment="1">
      <alignment horizontal="right" wrapText="1"/>
    </xf>
    <xf numFmtId="0" fontId="28" fillId="0" borderId="19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43" fontId="10" fillId="0" borderId="33" xfId="1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left" vertical="top" wrapText="1"/>
    </xf>
    <xf numFmtId="49" fontId="27" fillId="0" borderId="9" xfId="0" applyNumberFormat="1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28" fillId="0" borderId="13" xfId="0" applyFont="1" applyBorder="1" applyAlignment="1">
      <alignment horizontal="left" vertical="top"/>
    </xf>
    <xf numFmtId="43" fontId="10" fillId="5" borderId="21" xfId="1" applyFont="1" applyFill="1" applyBorder="1" applyAlignment="1">
      <alignment vertical="center" wrapText="1"/>
    </xf>
    <xf numFmtId="43" fontId="10" fillId="5" borderId="25" xfId="1" applyFont="1" applyFill="1" applyBorder="1" applyAlignment="1">
      <alignment horizontal="right" wrapText="1"/>
    </xf>
    <xf numFmtId="43" fontId="10" fillId="5" borderId="26" xfId="1" applyFont="1" applyFill="1" applyBorder="1" applyAlignment="1">
      <alignment horizontal="right" wrapText="1"/>
    </xf>
    <xf numFmtId="0" fontId="9" fillId="5" borderId="26" xfId="0" applyFont="1" applyFill="1" applyBorder="1" applyAlignment="1">
      <alignment horizontal="left" vertical="top"/>
    </xf>
    <xf numFmtId="49" fontId="19" fillId="5" borderId="26" xfId="0" applyNumberFormat="1" applyFont="1" applyFill="1" applyBorder="1" applyAlignment="1">
      <alignment horizontal="center" vertical="top" wrapText="1"/>
    </xf>
    <xf numFmtId="49" fontId="8" fillId="5" borderId="26" xfId="0" applyNumberFormat="1" applyFont="1" applyFill="1" applyBorder="1" applyAlignment="1">
      <alignment horizontal="center" vertical="top" wrapText="1"/>
    </xf>
    <xf numFmtId="49" fontId="27" fillId="5" borderId="27" xfId="0" applyNumberFormat="1" applyFont="1" applyFill="1" applyBorder="1" applyAlignment="1">
      <alignment horizontal="center" vertical="top" wrapText="1"/>
    </xf>
    <xf numFmtId="43" fontId="5" fillId="0" borderId="21" xfId="1" applyFont="1" applyBorder="1" applyAlignment="1">
      <alignment wrapText="1"/>
    </xf>
    <xf numFmtId="43" fontId="10" fillId="0" borderId="21" xfId="1" applyFont="1" applyBorder="1" applyAlignment="1">
      <alignment wrapText="1"/>
    </xf>
    <xf numFmtId="0" fontId="6" fillId="5" borderId="26" xfId="0" applyFont="1" applyFill="1" applyBorder="1" applyAlignment="1">
      <alignment horizontal="left" vertical="top"/>
    </xf>
    <xf numFmtId="49" fontId="5" fillId="5" borderId="26" xfId="0" applyNumberFormat="1" applyFont="1" applyFill="1" applyBorder="1" applyAlignment="1">
      <alignment horizontal="center" vertical="top" wrapText="1"/>
    </xf>
    <xf numFmtId="49" fontId="4" fillId="5" borderId="27" xfId="0" applyNumberFormat="1" applyFont="1" applyFill="1" applyBorder="1" applyAlignment="1">
      <alignment horizontal="center" vertical="top" wrapText="1"/>
    </xf>
    <xf numFmtId="43" fontId="10" fillId="5" borderId="62" xfId="1" applyFont="1" applyFill="1" applyBorder="1" applyAlignment="1">
      <alignment vertical="center" wrapText="1"/>
    </xf>
    <xf numFmtId="43" fontId="10" fillId="5" borderId="26" xfId="1" applyFont="1" applyFill="1" applyBorder="1" applyAlignment="1">
      <alignment wrapText="1"/>
    </xf>
    <xf numFmtId="49" fontId="8" fillId="0" borderId="30" xfId="0" applyNumberFormat="1" applyFont="1" applyBorder="1" applyAlignment="1">
      <alignment horizontal="center" vertical="top" wrapText="1"/>
    </xf>
    <xf numFmtId="49" fontId="27" fillId="0" borderId="47" xfId="0" applyNumberFormat="1" applyFont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/>
    </xf>
    <xf numFmtId="49" fontId="14" fillId="0" borderId="14" xfId="0" applyNumberFormat="1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4" fillId="0" borderId="20" xfId="0" applyNumberFormat="1" applyFont="1" applyFill="1" applyBorder="1" applyAlignment="1">
      <alignment horizontal="center"/>
    </xf>
    <xf numFmtId="0" fontId="18" fillId="0" borderId="19" xfId="0" applyFont="1" applyBorder="1" applyAlignment="1">
      <alignment horizontal="left" vertical="top"/>
    </xf>
    <xf numFmtId="0" fontId="0" fillId="0" borderId="0" xfId="0" applyAlignment="1">
      <alignment vertical="center"/>
    </xf>
    <xf numFmtId="49" fontId="19" fillId="0" borderId="19" xfId="0" applyNumberFormat="1" applyFont="1" applyBorder="1" applyAlignment="1">
      <alignment horizontal="center" vertical="center" wrapText="1"/>
    </xf>
    <xf numFmtId="43" fontId="10" fillId="0" borderId="10" xfId="1" applyFont="1" applyBorder="1" applyAlignment="1">
      <alignment wrapText="1"/>
    </xf>
    <xf numFmtId="49" fontId="19" fillId="0" borderId="19" xfId="0" applyNumberFormat="1" applyFont="1" applyFill="1" applyBorder="1" applyAlignment="1">
      <alignment horizontal="center" vertical="top" wrapText="1"/>
    </xf>
    <xf numFmtId="49" fontId="26" fillId="0" borderId="20" xfId="0" applyNumberFormat="1" applyFont="1" applyFill="1" applyBorder="1" applyAlignment="1">
      <alignment horizontal="center" vertical="top" wrapText="1"/>
    </xf>
    <xf numFmtId="49" fontId="13" fillId="0" borderId="19" xfId="0" applyNumberFormat="1" applyFont="1" applyBorder="1" applyAlignment="1">
      <alignment horizontal="center" vertical="top" wrapText="1"/>
    </xf>
    <xf numFmtId="49" fontId="14" fillId="0" borderId="20" xfId="0" applyNumberFormat="1" applyFont="1" applyBorder="1" applyAlignment="1">
      <alignment horizontal="center" vertical="top" wrapText="1"/>
    </xf>
    <xf numFmtId="43" fontId="10" fillId="0" borderId="62" xfId="1" applyFont="1" applyBorder="1" applyAlignment="1"/>
    <xf numFmtId="43" fontId="10" fillId="0" borderId="26" xfId="1" applyFont="1" applyBorder="1" applyAlignment="1"/>
    <xf numFmtId="49" fontId="19" fillId="0" borderId="26" xfId="0" applyNumberFormat="1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horizontal="center" vertical="top" wrapText="1"/>
    </xf>
    <xf numFmtId="43" fontId="10" fillId="0" borderId="2" xfId="1" applyFont="1" applyBorder="1" applyAlignment="1"/>
    <xf numFmtId="43" fontId="10" fillId="0" borderId="3" xfId="1" applyFont="1" applyBorder="1" applyAlignment="1"/>
    <xf numFmtId="49" fontId="19" fillId="0" borderId="3" xfId="0" applyNumberFormat="1" applyFont="1" applyBorder="1" applyAlignment="1">
      <alignment horizontal="center" vertical="top" wrapText="1"/>
    </xf>
    <xf numFmtId="49" fontId="14" fillId="0" borderId="58" xfId="0" applyNumberFormat="1" applyFont="1" applyBorder="1" applyAlignment="1">
      <alignment horizontal="center" vertical="top" wrapText="1"/>
    </xf>
    <xf numFmtId="43" fontId="10" fillId="5" borderId="21" xfId="1" applyFont="1" applyFill="1" applyBorder="1" applyAlignment="1">
      <alignment wrapText="1"/>
    </xf>
    <xf numFmtId="43" fontId="10" fillId="5" borderId="18" xfId="1" applyFont="1" applyFill="1" applyBorder="1" applyAlignment="1">
      <alignment horizontal="right" wrapText="1"/>
    </xf>
    <xf numFmtId="43" fontId="10" fillId="5" borderId="19" xfId="1" applyFont="1" applyFill="1" applyBorder="1" applyAlignment="1">
      <alignment wrapText="1"/>
    </xf>
    <xf numFmtId="43" fontId="10" fillId="5" borderId="19" xfId="1" applyFont="1" applyFill="1" applyBorder="1" applyAlignment="1">
      <alignment horizontal="right" wrapText="1"/>
    </xf>
    <xf numFmtId="49" fontId="8" fillId="5" borderId="19" xfId="0" applyNumberFormat="1" applyFont="1" applyFill="1" applyBorder="1" applyAlignment="1">
      <alignment horizontal="center" vertical="top" wrapText="1"/>
    </xf>
    <xf numFmtId="49" fontId="27" fillId="5" borderId="20" xfId="0" applyNumberFormat="1" applyFont="1" applyFill="1" applyBorder="1" applyAlignment="1">
      <alignment horizontal="center" vertical="top" wrapText="1"/>
    </xf>
    <xf numFmtId="43" fontId="10" fillId="5" borderId="62" xfId="1" applyFont="1" applyFill="1" applyBorder="1" applyAlignment="1">
      <alignment wrapText="1"/>
    </xf>
    <xf numFmtId="49" fontId="8" fillId="0" borderId="19" xfId="0" applyNumberFormat="1" applyFont="1" applyBorder="1" applyAlignment="1">
      <alignment horizontal="center" vertical="top" wrapText="1"/>
    </xf>
    <xf numFmtId="43" fontId="10" fillId="5" borderId="26" xfId="1" applyFont="1" applyFill="1" applyBorder="1" applyAlignment="1"/>
    <xf numFmtId="0" fontId="10" fillId="5" borderId="26" xfId="0" applyFont="1" applyFill="1" applyBorder="1"/>
    <xf numFmtId="0" fontId="10" fillId="5" borderId="26" xfId="0" applyFont="1" applyFill="1" applyBorder="1" applyAlignment="1">
      <alignment horizontal="left"/>
    </xf>
    <xf numFmtId="43" fontId="3" fillId="0" borderId="30" xfId="1" applyFont="1" applyBorder="1" applyAlignment="1">
      <alignment wrapText="1"/>
    </xf>
    <xf numFmtId="43" fontId="3" fillId="0" borderId="31" xfId="1" applyFont="1" applyBorder="1" applyAlignment="1">
      <alignment horizontal="right" wrapText="1"/>
    </xf>
    <xf numFmtId="43" fontId="3" fillId="0" borderId="29" xfId="1" applyFont="1" applyBorder="1" applyAlignment="1">
      <alignment horizontal="right" wrapText="1"/>
    </xf>
    <xf numFmtId="43" fontId="23" fillId="0" borderId="10" xfId="1" applyFont="1" applyBorder="1" applyAlignment="1">
      <alignment wrapText="1"/>
    </xf>
    <xf numFmtId="43" fontId="23" fillId="0" borderId="21" xfId="1" applyFont="1" applyBorder="1" applyAlignment="1">
      <alignment horizontal="right" wrapText="1"/>
    </xf>
    <xf numFmtId="43" fontId="23" fillId="0" borderId="19" xfId="1" applyFont="1" applyBorder="1" applyAlignment="1">
      <alignment horizontal="right" wrapText="1"/>
    </xf>
    <xf numFmtId="43" fontId="23" fillId="5" borderId="21" xfId="1" applyFont="1" applyFill="1" applyBorder="1" applyAlignment="1">
      <alignment wrapText="1"/>
    </xf>
    <xf numFmtId="43" fontId="23" fillId="5" borderId="18" xfId="1" applyFont="1" applyFill="1" applyBorder="1" applyAlignment="1">
      <alignment horizontal="right" wrapText="1"/>
    </xf>
    <xf numFmtId="43" fontId="23" fillId="5" borderId="19" xfId="1" applyFont="1" applyFill="1" applyBorder="1" applyAlignment="1">
      <alignment horizontal="right" wrapText="1"/>
    </xf>
    <xf numFmtId="49" fontId="16" fillId="5" borderId="19" xfId="0" applyNumberFormat="1" applyFont="1" applyFill="1" applyBorder="1" applyAlignment="1">
      <alignment horizontal="center"/>
    </xf>
    <xf numFmtId="49" fontId="17" fillId="5" borderId="20" xfId="0" applyNumberFormat="1" applyFont="1" applyFill="1" applyBorder="1" applyAlignment="1">
      <alignment horizontal="center"/>
    </xf>
    <xf numFmtId="43" fontId="23" fillId="0" borderId="21" xfId="1" applyFont="1" applyBorder="1" applyAlignment="1"/>
    <xf numFmtId="43" fontId="23" fillId="0" borderId="19" xfId="1" applyFont="1" applyBorder="1" applyAlignment="1"/>
    <xf numFmtId="43" fontId="10" fillId="5" borderId="19" xfId="1" applyFont="1" applyFill="1" applyBorder="1" applyAlignment="1">
      <alignment horizontal="left" wrapText="1"/>
    </xf>
    <xf numFmtId="0" fontId="9" fillId="5" borderId="19" xfId="0" applyFont="1" applyFill="1" applyBorder="1" applyAlignment="1">
      <alignment horizontal="left" vertical="top"/>
    </xf>
    <xf numFmtId="49" fontId="19" fillId="5" borderId="19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vertical="top" wrapText="1"/>
    </xf>
    <xf numFmtId="3" fontId="32" fillId="5" borderId="18" xfId="0" applyNumberFormat="1" applyFont="1" applyFill="1" applyBorder="1" applyAlignment="1">
      <alignment vertical="top" wrapText="1"/>
    </xf>
    <xf numFmtId="0" fontId="10" fillId="5" borderId="19" xfId="0" applyFont="1" applyFill="1" applyBorder="1" applyAlignment="1"/>
    <xf numFmtId="0" fontId="10" fillId="5" borderId="19" xfId="0" applyFont="1" applyFill="1" applyBorder="1" applyAlignment="1">
      <alignment horizontal="left"/>
    </xf>
    <xf numFmtId="0" fontId="10" fillId="0" borderId="62" xfId="0" applyFont="1" applyBorder="1" applyAlignment="1">
      <alignment vertical="top" wrapText="1"/>
    </xf>
    <xf numFmtId="3" fontId="10" fillId="0" borderId="25" xfId="0" applyNumberFormat="1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49" fontId="8" fillId="0" borderId="26" xfId="0" applyNumberFormat="1" applyFont="1" applyBorder="1" applyAlignment="1">
      <alignment horizontal="center" vertical="top" wrapText="1"/>
    </xf>
    <xf numFmtId="49" fontId="27" fillId="0" borderId="27" xfId="0" applyNumberFormat="1" applyFont="1" applyBorder="1" applyAlignment="1">
      <alignment horizontal="center" vertical="top" wrapText="1"/>
    </xf>
    <xf numFmtId="0" fontId="5" fillId="4" borderId="31" xfId="2" applyFont="1" applyFill="1" applyBorder="1" applyAlignment="1">
      <alignment horizontal="center" vertical="top" wrapText="1"/>
    </xf>
    <xf numFmtId="0" fontId="4" fillId="4" borderId="9" xfId="2" applyFont="1" applyFill="1" applyBorder="1" applyAlignment="1">
      <alignment horizontal="center" vertical="top" wrapText="1"/>
    </xf>
    <xf numFmtId="43" fontId="3" fillId="0" borderId="30" xfId="1" applyFont="1" applyBorder="1" applyAlignment="1" applyProtection="1">
      <protection locked="0"/>
    </xf>
    <xf numFmtId="43" fontId="3" fillId="0" borderId="47" xfId="1" applyFont="1" applyBorder="1" applyAlignment="1" applyProtection="1">
      <protection locked="0"/>
    </xf>
    <xf numFmtId="43" fontId="3" fillId="0" borderId="34" xfId="1" applyFont="1" applyBorder="1" applyAlignment="1" applyProtection="1"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left"/>
      <protection locked="0"/>
    </xf>
    <xf numFmtId="43" fontId="23" fillId="0" borderId="10" xfId="1" applyFont="1" applyBorder="1" applyAlignment="1" applyProtection="1">
      <protection locked="0"/>
    </xf>
    <xf numFmtId="43" fontId="23" fillId="0" borderId="63" xfId="1" applyFont="1" applyBorder="1" applyAlignment="1" applyProtection="1"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23" fillId="0" borderId="63" xfId="0" applyNumberFormat="1" applyFont="1" applyBorder="1" applyAlignment="1" applyProtection="1">
      <alignment horizontal="center"/>
      <protection locked="0"/>
    </xf>
    <xf numFmtId="43" fontId="23" fillId="0" borderId="21" xfId="1" applyFont="1" applyBorder="1" applyAlignment="1" applyProtection="1">
      <protection locked="0"/>
    </xf>
    <xf numFmtId="43" fontId="23" fillId="0" borderId="60" xfId="1" applyFont="1" applyBorder="1" applyAlignment="1" applyProtection="1">
      <protection locked="0"/>
    </xf>
    <xf numFmtId="43" fontId="23" fillId="0" borderId="59" xfId="1" applyFont="1" applyBorder="1" applyAlignment="1" applyProtection="1">
      <protection locked="0"/>
    </xf>
    <xf numFmtId="43" fontId="23" fillId="0" borderId="17" xfId="1" applyFont="1" applyBorder="1" applyAlignment="1" applyProtection="1">
      <protection locked="0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49" fontId="23" fillId="0" borderId="60" xfId="0" applyNumberFormat="1" applyFont="1" applyBorder="1" applyAlignment="1" applyProtection="1">
      <alignment horizontal="center"/>
      <protection locked="0"/>
    </xf>
    <xf numFmtId="43" fontId="23" fillId="0" borderId="62" xfId="1" applyFont="1" applyBorder="1" applyAlignment="1" applyProtection="1">
      <protection locked="0"/>
    </xf>
    <xf numFmtId="43" fontId="23" fillId="0" borderId="71" xfId="1" applyFont="1" applyBorder="1" applyAlignment="1" applyProtection="1">
      <protection locked="0"/>
    </xf>
    <xf numFmtId="43" fontId="23" fillId="0" borderId="72" xfId="1" applyFont="1" applyBorder="1" applyAlignment="1" applyProtection="1">
      <protection locked="0"/>
    </xf>
    <xf numFmtId="43" fontId="23" fillId="0" borderId="24" xfId="1" applyFont="1" applyBorder="1" applyAlignment="1" applyProtection="1"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23" fillId="0" borderId="71" xfId="0" applyNumberFormat="1" applyFont="1" applyBorder="1" applyAlignment="1" applyProtection="1">
      <alignment horizontal="center"/>
      <protection locked="0"/>
    </xf>
    <xf numFmtId="43" fontId="4" fillId="0" borderId="30" xfId="1" applyFont="1" applyBorder="1" applyAlignment="1" applyProtection="1">
      <protection locked="0"/>
    </xf>
    <xf numFmtId="43" fontId="4" fillId="0" borderId="34" xfId="1" applyFont="1" applyBorder="1" applyAlignment="1" applyProtection="1"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3" fontId="10" fillId="0" borderId="10" xfId="1" applyFont="1" applyBorder="1" applyAlignment="1" applyProtection="1"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23" fillId="0" borderId="14" xfId="0" applyNumberFormat="1" applyFont="1" applyBorder="1" applyAlignment="1" applyProtection="1">
      <alignment horizontal="center"/>
      <protection locked="0"/>
    </xf>
    <xf numFmtId="43" fontId="10" fillId="0" borderId="21" xfId="1" applyFont="1" applyBorder="1" applyAlignment="1" applyProtection="1">
      <protection locked="0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49" fontId="23" fillId="0" borderId="20" xfId="0" applyNumberFormat="1" applyFont="1" applyBorder="1" applyAlignment="1" applyProtection="1">
      <alignment horizontal="center"/>
      <protection locked="0"/>
    </xf>
    <xf numFmtId="43" fontId="10" fillId="0" borderId="18" xfId="1" applyFont="1" applyBorder="1" applyAlignment="1" applyProtection="1">
      <protection locked="0"/>
    </xf>
    <xf numFmtId="43" fontId="10" fillId="0" borderId="19" xfId="1" applyFont="1" applyBorder="1" applyAlignment="1" applyProtection="1">
      <protection locked="0"/>
    </xf>
    <xf numFmtId="43" fontId="10" fillId="0" borderId="25" xfId="1" applyFont="1" applyBorder="1" applyAlignment="1" applyProtection="1">
      <protection locked="0"/>
    </xf>
    <xf numFmtId="43" fontId="10" fillId="0" borderId="26" xfId="1" applyFont="1" applyBorder="1" applyAlignment="1" applyProtection="1"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49" fontId="23" fillId="0" borderId="27" xfId="0" applyNumberFormat="1" applyFont="1" applyBorder="1" applyAlignment="1" applyProtection="1">
      <alignment horizontal="center"/>
      <protection locked="0"/>
    </xf>
    <xf numFmtId="0" fontId="5" fillId="4" borderId="45" xfId="2" applyFont="1" applyFill="1" applyBorder="1" applyAlignment="1" applyProtection="1">
      <alignment horizontal="center" wrapText="1"/>
      <protection locked="0"/>
    </xf>
    <xf numFmtId="0" fontId="4" fillId="4" borderId="53" xfId="2" applyFont="1" applyFill="1" applyBorder="1" applyAlignment="1" applyProtection="1">
      <alignment horizontal="center" vertical="top" wrapText="1"/>
      <protection locked="0"/>
    </xf>
    <xf numFmtId="1" fontId="5" fillId="0" borderId="35" xfId="0" applyNumberFormat="1" applyFont="1" applyBorder="1" applyAlignment="1" applyProtection="1">
      <protection locked="0"/>
    </xf>
    <xf numFmtId="1" fontId="5" fillId="0" borderId="36" xfId="0" applyNumberFormat="1" applyFont="1" applyBorder="1" applyAlignment="1" applyProtection="1">
      <protection locked="0"/>
    </xf>
    <xf numFmtId="43" fontId="5" fillId="0" borderId="36" xfId="1" applyFont="1" applyBorder="1" applyAlignment="1" applyProtection="1">
      <protection locked="0"/>
    </xf>
    <xf numFmtId="0" fontId="6" fillId="0" borderId="36" xfId="0" applyFont="1" applyBorder="1" applyAlignment="1" applyProtection="1"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3" fontId="6" fillId="0" borderId="9" xfId="0" quotePrefix="1" applyNumberFormat="1" applyFont="1" applyBorder="1" applyAlignment="1" applyProtection="1">
      <alignment horizontal="center" vertical="center"/>
      <protection locked="0"/>
    </xf>
    <xf numFmtId="43" fontId="6" fillId="0" borderId="34" xfId="1" applyFont="1" applyBorder="1" applyAlignment="1" applyProtection="1">
      <alignment vertical="center"/>
      <protection locked="0"/>
    </xf>
    <xf numFmtId="43" fontId="6" fillId="0" borderId="30" xfId="1" applyFont="1" applyBorder="1" applyAlignment="1" applyProtection="1">
      <alignment horizontal="center" vertical="center"/>
      <protection locked="0"/>
    </xf>
    <xf numFmtId="49" fontId="40" fillId="0" borderId="9" xfId="0" applyNumberFormat="1" applyFont="1" applyBorder="1" applyAlignment="1" applyProtection="1">
      <alignment horizontal="center" vertical="center"/>
      <protection locked="0"/>
    </xf>
    <xf numFmtId="43" fontId="10" fillId="0" borderId="68" xfId="1" applyFont="1" applyBorder="1" applyAlignment="1" applyProtection="1">
      <alignment vertical="center"/>
      <protection locked="0"/>
    </xf>
    <xf numFmtId="43" fontId="6" fillId="0" borderId="11" xfId="1" applyFont="1" applyBorder="1" applyAlignment="1" applyProtection="1">
      <alignment horizontal="center" vertical="center"/>
      <protection locked="0"/>
    </xf>
    <xf numFmtId="49" fontId="40" fillId="0" borderId="14" xfId="0" applyNumberFormat="1" applyFont="1" applyBorder="1" applyAlignment="1" applyProtection="1">
      <alignment horizontal="left" vertical="center"/>
      <protection locked="0"/>
    </xf>
    <xf numFmtId="43" fontId="5" fillId="0" borderId="21" xfId="1" quotePrefix="1" applyFont="1" applyBorder="1" applyAlignment="1" applyProtection="1">
      <alignment horizontal="center" vertical="center"/>
      <protection locked="0"/>
    </xf>
    <xf numFmtId="43" fontId="10" fillId="0" borderId="20" xfId="0" quotePrefix="1" applyNumberFormat="1" applyFont="1" applyBorder="1" applyAlignment="1" applyProtection="1">
      <alignment horizontal="center" vertical="center"/>
      <protection locked="0"/>
    </xf>
    <xf numFmtId="43" fontId="10" fillId="0" borderId="59" xfId="1" applyFont="1" applyBorder="1" applyAlignment="1" applyProtection="1">
      <alignment vertical="center"/>
      <protection locked="0"/>
    </xf>
    <xf numFmtId="43" fontId="6" fillId="0" borderId="17" xfId="1" applyFont="1" applyBorder="1" applyAlignment="1" applyProtection="1">
      <alignment horizontal="center" vertical="center"/>
      <protection locked="0"/>
    </xf>
    <xf numFmtId="49" fontId="40" fillId="0" borderId="20" xfId="0" applyNumberFormat="1" applyFont="1" applyBorder="1" applyAlignment="1" applyProtection="1">
      <alignment horizontal="left" vertical="center"/>
      <protection locked="0"/>
    </xf>
    <xf numFmtId="43" fontId="23" fillId="0" borderId="20" xfId="0" quotePrefix="1" applyNumberFormat="1" applyFont="1" applyBorder="1" applyAlignment="1" applyProtection="1">
      <alignment horizontal="center" vertical="center"/>
      <protection locked="0"/>
    </xf>
    <xf numFmtId="43" fontId="10" fillId="0" borderId="72" xfId="1" applyFont="1" applyBorder="1" applyAlignment="1" applyProtection="1">
      <alignment vertical="center"/>
      <protection locked="0"/>
    </xf>
    <xf numFmtId="43" fontId="6" fillId="0" borderId="40" xfId="1" applyFont="1" applyBorder="1" applyAlignment="1" applyProtection="1">
      <alignment horizontal="center" vertical="center"/>
      <protection locked="0"/>
    </xf>
    <xf numFmtId="49" fontId="40" fillId="0" borderId="27" xfId="0" applyNumberFormat="1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49" fontId="40" fillId="0" borderId="4" xfId="0" applyNumberFormat="1" applyFont="1" applyBorder="1" applyAlignment="1" applyProtection="1">
      <alignment horizontal="center" vertical="center"/>
      <protection locked="0"/>
    </xf>
    <xf numFmtId="43" fontId="5" fillId="0" borderId="34" xfId="1" applyFont="1" applyBorder="1" applyAlignment="1" applyProtection="1">
      <alignment vertical="center"/>
      <protection locked="0"/>
    </xf>
    <xf numFmtId="43" fontId="3" fillId="0" borderId="48" xfId="1" applyFont="1" applyBorder="1" applyAlignment="1" applyProtection="1">
      <alignment vertical="center"/>
      <protection locked="0"/>
    </xf>
    <xf numFmtId="43" fontId="6" fillId="0" borderId="49" xfId="1" applyFont="1" applyBorder="1" applyAlignment="1" applyProtection="1">
      <alignment vertical="center"/>
      <protection locked="0"/>
    </xf>
    <xf numFmtId="43" fontId="6" fillId="0" borderId="0" xfId="1" applyFont="1" applyBorder="1" applyAlignment="1" applyProtection="1">
      <alignment vertical="center"/>
      <protection locked="0"/>
    </xf>
    <xf numFmtId="43" fontId="5" fillId="0" borderId="1" xfId="1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</xf>
    <xf numFmtId="49" fontId="5" fillId="0" borderId="49" xfId="0" applyNumberFormat="1" applyFont="1" applyBorder="1" applyAlignment="1" applyProtection="1">
      <alignment horizontal="center" vertical="center"/>
    </xf>
    <xf numFmtId="49" fontId="4" fillId="0" borderId="50" xfId="0" applyNumberFormat="1" applyFont="1" applyBorder="1" applyAlignment="1" applyProtection="1">
      <alignment horizontal="left" vertical="center"/>
    </xf>
    <xf numFmtId="43" fontId="23" fillId="0" borderId="33" xfId="1" applyFont="1" applyBorder="1" applyAlignment="1" applyProtection="1">
      <alignment vertical="center"/>
      <protection locked="0"/>
    </xf>
    <xf numFmtId="43" fontId="10" fillId="0" borderId="47" xfId="1" applyFont="1" applyBorder="1" applyAlignment="1" applyProtection="1">
      <alignment vertical="center"/>
      <protection locked="0"/>
    </xf>
    <xf numFmtId="43" fontId="10" fillId="0" borderId="34" xfId="1" applyFont="1" applyBorder="1" applyAlignment="1" applyProtection="1">
      <alignment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43" fontId="23" fillId="0" borderId="48" xfId="1" applyFont="1" applyBorder="1" applyAlignment="1" applyProtection="1">
      <alignment vertical="center"/>
      <protection locked="0"/>
    </xf>
    <xf numFmtId="43" fontId="10" fillId="0" borderId="49" xfId="1" applyFont="1" applyBorder="1" applyAlignment="1" applyProtection="1">
      <alignment vertical="center"/>
      <protection locked="0"/>
    </xf>
    <xf numFmtId="43" fontId="23" fillId="0" borderId="9" xfId="1" applyFont="1" applyBorder="1" applyAlignment="1" applyProtection="1">
      <alignment vertical="center"/>
      <protection locked="0"/>
    </xf>
    <xf numFmtId="43" fontId="10" fillId="0" borderId="39" xfId="1" applyFont="1" applyBorder="1" applyAlignment="1" applyProtection="1">
      <alignment vertical="center"/>
      <protection locked="0"/>
    </xf>
    <xf numFmtId="43" fontId="23" fillId="0" borderId="38" xfId="1" applyFont="1" applyBorder="1" applyAlignment="1" applyProtection="1">
      <alignment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</xf>
    <xf numFmtId="49" fontId="23" fillId="0" borderId="55" xfId="0" applyNumberFormat="1" applyFont="1" applyBorder="1" applyAlignment="1" applyProtection="1">
      <alignment horizontal="left" vertical="center"/>
    </xf>
    <xf numFmtId="43" fontId="10" fillId="0" borderId="48" xfId="1" applyFont="1" applyBorder="1" applyAlignment="1" applyProtection="1">
      <alignment vertical="center"/>
      <protection locked="0"/>
    </xf>
    <xf numFmtId="43" fontId="10" fillId="0" borderId="51" xfId="1" applyFont="1" applyBorder="1" applyAlignment="1" applyProtection="1">
      <alignment vertical="center"/>
      <protection locked="0"/>
    </xf>
    <xf numFmtId="49" fontId="10" fillId="0" borderId="49" xfId="0" applyNumberFormat="1" applyFont="1" applyBorder="1" applyAlignment="1" applyProtection="1">
      <alignment horizontal="center" vertical="center"/>
    </xf>
    <xf numFmtId="49" fontId="23" fillId="0" borderId="50" xfId="0" applyNumberFormat="1" applyFont="1" applyBorder="1" applyAlignment="1" applyProtection="1">
      <alignment horizontal="left" vertical="center"/>
    </xf>
    <xf numFmtId="43" fontId="3" fillId="0" borderId="33" xfId="1" applyFont="1" applyBorder="1" applyAlignment="1" applyProtection="1">
      <alignment vertical="center"/>
      <protection locked="0"/>
    </xf>
    <xf numFmtId="43" fontId="3" fillId="0" borderId="29" xfId="1" applyFont="1" applyBorder="1" applyAlignment="1" applyProtection="1">
      <alignment vertical="center"/>
      <protection locked="0"/>
    </xf>
    <xf numFmtId="43" fontId="42" fillId="0" borderId="47" xfId="1" applyFont="1" applyBorder="1" applyAlignment="1" applyProtection="1">
      <alignment vertical="center"/>
      <protection locked="0"/>
    </xf>
    <xf numFmtId="43" fontId="3" fillId="0" borderId="31" xfId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left" vertical="center"/>
    </xf>
    <xf numFmtId="43" fontId="10" fillId="0" borderId="10" xfId="1" applyFont="1" applyBorder="1" applyAlignment="1" applyProtection="1">
      <alignment vertical="center"/>
      <protection locked="0"/>
    </xf>
    <xf numFmtId="43" fontId="10" fillId="0" borderId="12" xfId="1" applyFont="1" applyBorder="1" applyAlignment="1" applyProtection="1">
      <alignment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</xf>
    <xf numFmtId="49" fontId="23" fillId="0" borderId="14" xfId="0" applyNumberFormat="1" applyFont="1" applyBorder="1" applyAlignment="1" applyProtection="1">
      <alignment horizontal="left" vertical="center"/>
    </xf>
    <xf numFmtId="43" fontId="23" fillId="0" borderId="21" xfId="1" applyFont="1" applyBorder="1" applyAlignment="1" applyProtection="1">
      <alignment vertical="center"/>
      <protection locked="0"/>
    </xf>
    <xf numFmtId="43" fontId="10" fillId="0" borderId="19" xfId="1" applyFont="1" applyBorder="1" applyAlignment="1" applyProtection="1">
      <alignment vertical="center"/>
      <protection locked="0"/>
    </xf>
    <xf numFmtId="43" fontId="10" fillId="0" borderId="18" xfId="1" applyFont="1" applyBorder="1" applyAlignment="1" applyProtection="1">
      <alignment vertical="center"/>
      <protection locked="0"/>
    </xf>
    <xf numFmtId="49" fontId="10" fillId="0" borderId="19" xfId="0" applyNumberFormat="1" applyFont="1" applyBorder="1" applyAlignment="1" applyProtection="1">
      <alignment horizontal="center" vertical="center"/>
    </xf>
    <xf numFmtId="49" fontId="23" fillId="0" borderId="20" xfId="0" applyNumberFormat="1" applyFont="1" applyBorder="1" applyAlignment="1" applyProtection="1">
      <alignment horizontal="left" vertical="center"/>
    </xf>
    <xf numFmtId="43" fontId="23" fillId="0" borderId="19" xfId="1" applyFont="1" applyBorder="1" applyAlignment="1" applyProtection="1">
      <alignment vertical="center"/>
      <protection locked="0"/>
    </xf>
    <xf numFmtId="43" fontId="10" fillId="0" borderId="21" xfId="1" applyFont="1" applyBorder="1" applyAlignment="1" applyProtection="1">
      <alignment vertical="center"/>
      <protection locked="0"/>
    </xf>
    <xf numFmtId="43" fontId="5" fillId="0" borderId="21" xfId="1" applyFont="1" applyBorder="1" applyAlignment="1" applyProtection="1">
      <alignment vertical="center"/>
      <protection locked="0"/>
    </xf>
    <xf numFmtId="43" fontId="5" fillId="0" borderId="18" xfId="1" applyFont="1" applyBorder="1" applyAlignment="1" applyProtection="1">
      <alignment vertical="center"/>
      <protection locked="0"/>
    </xf>
    <xf numFmtId="43" fontId="4" fillId="0" borderId="19" xfId="1" applyFont="1" applyBorder="1" applyAlignment="1" applyProtection="1">
      <alignment vertical="center"/>
      <protection locked="0"/>
    </xf>
    <xf numFmtId="43" fontId="10" fillId="0" borderId="62" xfId="1" applyFont="1" applyBorder="1" applyAlignment="1" applyProtection="1">
      <alignment vertical="center" wrapText="1"/>
      <protection locked="0"/>
    </xf>
    <xf numFmtId="43" fontId="10" fillId="0" borderId="25" xfId="1" applyFont="1" applyBorder="1" applyAlignment="1" applyProtection="1">
      <alignment vertical="center" wrapText="1"/>
      <protection locked="0"/>
    </xf>
    <xf numFmtId="43" fontId="10" fillId="0" borderId="26" xfId="1" applyFont="1" applyBorder="1" applyAlignment="1" applyProtection="1">
      <alignment vertical="center" wrapText="1"/>
      <protection locked="0"/>
    </xf>
    <xf numFmtId="49" fontId="10" fillId="0" borderId="26" xfId="0" applyNumberFormat="1" applyFont="1" applyBorder="1" applyAlignment="1" applyProtection="1">
      <alignment horizontal="center" vertical="center" wrapText="1"/>
    </xf>
    <xf numFmtId="49" fontId="23" fillId="0" borderId="27" xfId="0" applyNumberFormat="1" applyFont="1" applyBorder="1" applyAlignment="1" applyProtection="1">
      <alignment horizontal="left" vertical="center"/>
    </xf>
    <xf numFmtId="0" fontId="4" fillId="4" borderId="47" xfId="2" applyFont="1" applyFill="1" applyBorder="1" applyAlignment="1" applyProtection="1">
      <alignment horizontal="center" wrapText="1"/>
      <protection locked="0"/>
    </xf>
    <xf numFmtId="43" fontId="6" fillId="2" borderId="8" xfId="1" applyFont="1" applyFill="1" applyBorder="1"/>
    <xf numFmtId="43" fontId="6" fillId="2" borderId="7" xfId="1" applyFont="1" applyFill="1" applyBorder="1"/>
    <xf numFmtId="43" fontId="6" fillId="2" borderId="6" xfId="1" applyFont="1" applyFill="1" applyBorder="1"/>
    <xf numFmtId="43" fontId="6" fillId="2" borderId="5" xfId="1" applyFont="1" applyFill="1" applyBorder="1"/>
    <xf numFmtId="43" fontId="6" fillId="2" borderId="3" xfId="1" applyFont="1" applyFill="1" applyBorder="1"/>
    <xf numFmtId="43" fontId="6" fillId="2" borderId="2" xfId="1" applyFont="1" applyFill="1" applyBorder="1"/>
    <xf numFmtId="43" fontId="44" fillId="0" borderId="49" xfId="1" applyFont="1" applyBorder="1" applyAlignment="1">
      <alignment vertical="top"/>
    </xf>
    <xf numFmtId="43" fontId="15" fillId="0" borderId="1" xfId="1" applyFont="1" applyBorder="1" applyAlignment="1">
      <alignment vertical="top"/>
    </xf>
    <xf numFmtId="43" fontId="15" fillId="0" borderId="32" xfId="1" applyFont="1" applyBorder="1" applyAlignment="1">
      <alignment vertical="top"/>
    </xf>
    <xf numFmtId="43" fontId="6" fillId="3" borderId="21" xfId="1" applyFont="1" applyFill="1" applyBorder="1" applyAlignment="1">
      <alignment horizontal="right" vertical="top"/>
    </xf>
    <xf numFmtId="43" fontId="6" fillId="0" borderId="13" xfId="1" applyFont="1" applyBorder="1" applyAlignment="1">
      <alignment horizontal="right" vertical="top" wrapText="1"/>
    </xf>
    <xf numFmtId="43" fontId="6" fillId="0" borderId="12" xfId="1" applyFont="1" applyBorder="1" applyAlignment="1">
      <alignment horizontal="right" vertical="top" wrapText="1"/>
    </xf>
    <xf numFmtId="43" fontId="6" fillId="0" borderId="11" xfId="1" applyFont="1" applyBorder="1" applyAlignment="1">
      <alignment horizontal="right" vertical="top" wrapText="1"/>
    </xf>
    <xf numFmtId="43" fontId="6" fillId="0" borderId="15" xfId="1" applyFont="1" applyBorder="1" applyAlignment="1">
      <alignment horizontal="right" vertical="top" wrapText="1"/>
    </xf>
    <xf numFmtId="43" fontId="6" fillId="0" borderId="29" xfId="1" applyFont="1" applyBorder="1" applyAlignment="1">
      <alignment horizontal="right" vertical="top" wrapText="1"/>
    </xf>
    <xf numFmtId="43" fontId="6" fillId="0" borderId="31" xfId="1" applyFont="1" applyBorder="1" applyAlignment="1">
      <alignment horizontal="right" vertical="top" wrapText="1"/>
    </xf>
    <xf numFmtId="43" fontId="6" fillId="0" borderId="30" xfId="1" applyFont="1" applyBorder="1" applyAlignment="1">
      <alignment horizontal="right" vertical="top" wrapText="1"/>
    </xf>
    <xf numFmtId="43" fontId="6" fillId="0" borderId="28" xfId="1" applyFont="1" applyBorder="1" applyAlignment="1">
      <alignment horizontal="right" vertical="top" wrapText="1"/>
    </xf>
    <xf numFmtId="43" fontId="6" fillId="0" borderId="29" xfId="1" applyFont="1" applyBorder="1" applyAlignment="1">
      <alignment horizontal="right"/>
    </xf>
    <xf numFmtId="43" fontId="6" fillId="0" borderId="31" xfId="1" applyFont="1" applyBorder="1" applyAlignment="1">
      <alignment horizontal="right"/>
    </xf>
    <xf numFmtId="43" fontId="6" fillId="0" borderId="30" xfId="1" applyFont="1" applyBorder="1" applyAlignment="1">
      <alignment horizontal="right"/>
    </xf>
    <xf numFmtId="43" fontId="6" fillId="0" borderId="28" xfId="1" applyFont="1" applyBorder="1" applyAlignment="1">
      <alignment horizontal="right"/>
    </xf>
    <xf numFmtId="43" fontId="42" fillId="0" borderId="8" xfId="1" applyFont="1" applyBorder="1" applyAlignment="1">
      <alignment vertical="center" wrapText="1"/>
    </xf>
    <xf numFmtId="43" fontId="42" fillId="0" borderId="7" xfId="1" applyFont="1" applyBorder="1" applyAlignment="1">
      <alignment vertical="center" wrapText="1"/>
    </xf>
    <xf numFmtId="43" fontId="42" fillId="0" borderId="6" xfId="1" applyFont="1" applyBorder="1" applyAlignment="1">
      <alignment vertical="center" wrapText="1"/>
    </xf>
    <xf numFmtId="43" fontId="42" fillId="0" borderId="5" xfId="1" applyFont="1" applyBorder="1" applyAlignment="1">
      <alignment vertical="center" wrapText="1"/>
    </xf>
    <xf numFmtId="43" fontId="42" fillId="0" borderId="29" xfId="1" applyFont="1" applyBorder="1" applyAlignment="1">
      <alignment vertical="center" wrapText="1"/>
    </xf>
    <xf numFmtId="43" fontId="42" fillId="0" borderId="31" xfId="1" applyFont="1" applyBorder="1" applyAlignment="1">
      <alignment vertical="center" wrapText="1"/>
    </xf>
    <xf numFmtId="43" fontId="42" fillId="0" borderId="30" xfId="1" applyFont="1" applyBorder="1" applyAlignment="1">
      <alignment vertical="center" wrapText="1"/>
    </xf>
    <xf numFmtId="43" fontId="42" fillId="0" borderId="28" xfId="1" applyFont="1" applyBorder="1" applyAlignment="1">
      <alignment vertical="center" wrapText="1"/>
    </xf>
    <xf numFmtId="43" fontId="42" fillId="0" borderId="36" xfId="1" applyFont="1" applyBorder="1" applyAlignment="1">
      <alignment vertical="center"/>
    </xf>
    <xf numFmtId="43" fontId="42" fillId="0" borderId="54" xfId="1" applyFont="1" applyBorder="1" applyAlignment="1">
      <alignment vertical="center"/>
    </xf>
    <xf numFmtId="43" fontId="42" fillId="0" borderId="53" xfId="1" applyFont="1" applyBorder="1" applyAlignment="1">
      <alignment vertical="center"/>
    </xf>
    <xf numFmtId="43" fontId="42" fillId="0" borderId="44" xfId="1" applyFont="1" applyBorder="1" applyAlignment="1">
      <alignment vertical="center"/>
    </xf>
    <xf numFmtId="43" fontId="45" fillId="4" borderId="31" xfId="1" applyFont="1" applyFill="1" applyBorder="1" applyAlignment="1">
      <alignment vertical="center" wrapText="1"/>
    </xf>
    <xf numFmtId="0" fontId="16" fillId="0" borderId="19" xfId="2" applyFont="1" applyBorder="1" applyAlignment="1">
      <alignment vertical="top" wrapText="1"/>
    </xf>
    <xf numFmtId="0" fontId="17" fillId="0" borderId="19" xfId="2" applyFont="1" applyBorder="1" applyAlignment="1">
      <alignment vertical="top" wrapText="1"/>
    </xf>
    <xf numFmtId="43" fontId="5" fillId="4" borderId="18" xfId="1" applyFont="1" applyFill="1" applyBorder="1" applyAlignment="1">
      <alignment horizontal="right" vertical="top" wrapText="1"/>
    </xf>
    <xf numFmtId="0" fontId="14" fillId="6" borderId="19" xfId="2" applyFont="1" applyFill="1" applyBorder="1" applyAlignment="1">
      <alignment vertical="center"/>
    </xf>
    <xf numFmtId="0" fontId="31" fillId="6" borderId="19" xfId="2" applyFont="1" applyFill="1" applyBorder="1" applyAlignment="1">
      <alignment vertical="center"/>
    </xf>
    <xf numFmtId="43" fontId="5" fillId="4" borderId="24" xfId="1" applyFont="1" applyFill="1" applyBorder="1" applyAlignment="1">
      <alignment vertical="top"/>
    </xf>
    <xf numFmtId="43" fontId="6" fillId="4" borderId="21" xfId="1" applyFont="1" applyFill="1" applyBorder="1" applyAlignment="1">
      <alignment horizontal="right" vertical="top"/>
    </xf>
    <xf numFmtId="0" fontId="17" fillId="4" borderId="19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/>
    </xf>
    <xf numFmtId="43" fontId="6" fillId="3" borderId="16" xfId="1" applyFont="1" applyFill="1" applyBorder="1" applyAlignment="1">
      <alignment horizontal="right" vertical="top"/>
    </xf>
    <xf numFmtId="0" fontId="14" fillId="0" borderId="19" xfId="0" applyFont="1" applyBorder="1" applyAlignment="1">
      <alignment horizontal="left" vertical="top"/>
    </xf>
    <xf numFmtId="0" fontId="40" fillId="4" borderId="34" xfId="2" applyFont="1" applyFill="1" applyBorder="1" applyAlignment="1" applyProtection="1">
      <alignment horizontal="center" vertical="top" wrapText="1"/>
      <protection locked="0"/>
    </xf>
    <xf numFmtId="49" fontId="46" fillId="4" borderId="26" xfId="0" applyNumberFormat="1" applyFont="1" applyFill="1" applyBorder="1" applyAlignment="1" applyProtection="1">
      <alignment horizontal="center" vertical="center" wrapText="1"/>
    </xf>
    <xf numFmtId="49" fontId="46" fillId="4" borderId="19" xfId="0" applyNumberFormat="1" applyFont="1" applyFill="1" applyBorder="1" applyAlignment="1" applyProtection="1">
      <alignment horizontal="center" vertical="center" wrapText="1"/>
    </xf>
    <xf numFmtId="49" fontId="47" fillId="0" borderId="19" xfId="0" applyNumberFormat="1" applyFont="1" applyBorder="1" applyAlignment="1" applyProtection="1">
      <alignment horizontal="center" vertical="center"/>
    </xf>
    <xf numFmtId="49" fontId="46" fillId="4" borderId="13" xfId="0" applyNumberFormat="1" applyFont="1" applyFill="1" applyBorder="1" applyAlignment="1" applyProtection="1">
      <alignment horizontal="center" vertical="center" wrapText="1"/>
    </xf>
    <xf numFmtId="49" fontId="40" fillId="0" borderId="29" xfId="0" applyNumberFormat="1" applyFont="1" applyBorder="1" applyAlignment="1" applyProtection="1">
      <alignment horizontal="center" vertical="center"/>
    </xf>
    <xf numFmtId="49" fontId="47" fillId="0" borderId="49" xfId="0" applyNumberFormat="1" applyFont="1" applyBorder="1" applyAlignment="1" applyProtection="1">
      <alignment horizontal="center" vertical="center"/>
    </xf>
    <xf numFmtId="49" fontId="46" fillId="4" borderId="8" xfId="0" applyNumberFormat="1" applyFont="1" applyFill="1" applyBorder="1" applyAlignment="1" applyProtection="1">
      <alignment horizontal="center" vertical="center" wrapText="1"/>
    </xf>
    <xf numFmtId="49" fontId="46" fillId="4" borderId="29" xfId="0" applyNumberFormat="1" applyFont="1" applyFill="1" applyBorder="1" applyAlignment="1" applyProtection="1">
      <alignment horizontal="center" vertical="center" wrapText="1"/>
    </xf>
    <xf numFmtId="49" fontId="40" fillId="0" borderId="49" xfId="0" applyNumberFormat="1" applyFont="1" applyBorder="1" applyAlignment="1" applyProtection="1">
      <alignment horizontal="center" vertical="center"/>
    </xf>
    <xf numFmtId="0" fontId="40" fillId="4" borderId="53" xfId="2" applyFont="1" applyFill="1" applyBorder="1" applyAlignment="1" applyProtection="1">
      <alignment horizontal="center" vertical="center" wrapText="1"/>
      <protection locked="0"/>
    </xf>
    <xf numFmtId="49" fontId="46" fillId="4" borderId="26" xfId="0" applyNumberFormat="1" applyFont="1" applyFill="1" applyBorder="1" applyAlignment="1" applyProtection="1">
      <alignment horizontal="center" vertical="center"/>
      <protection locked="0"/>
    </xf>
    <xf numFmtId="49" fontId="46" fillId="4" borderId="19" xfId="0" applyNumberFormat="1" applyFont="1" applyFill="1" applyBorder="1" applyAlignment="1" applyProtection="1">
      <alignment horizontal="center" vertical="center"/>
      <protection locked="0"/>
    </xf>
    <xf numFmtId="49" fontId="46" fillId="4" borderId="13" xfId="0" applyNumberFormat="1" applyFont="1" applyFill="1" applyBorder="1" applyAlignment="1" applyProtection="1">
      <alignment horizontal="center" vertical="center"/>
      <protection locked="0"/>
    </xf>
    <xf numFmtId="49" fontId="40" fillId="0" borderId="29" xfId="0" applyNumberFormat="1" applyFont="1" applyBorder="1" applyAlignment="1" applyProtection="1">
      <alignment horizontal="center" vertical="center"/>
      <protection locked="0"/>
    </xf>
    <xf numFmtId="49" fontId="46" fillId="4" borderId="61" xfId="0" applyNumberFormat="1" applyFont="1" applyFill="1" applyBorder="1" applyAlignment="1" applyProtection="1">
      <alignment horizontal="center" vertical="center"/>
      <protection locked="0"/>
    </xf>
    <xf numFmtId="49" fontId="46" fillId="4" borderId="22" xfId="0" applyNumberFormat="1" applyFont="1" applyFill="1" applyBorder="1" applyAlignment="1" applyProtection="1">
      <alignment horizontal="center" vertical="center"/>
      <protection locked="0"/>
    </xf>
    <xf numFmtId="49" fontId="46" fillId="4" borderId="52" xfId="0" applyNumberFormat="1" applyFont="1" applyFill="1" applyBorder="1" applyAlignment="1" applyProtection="1">
      <alignment horizontal="center" vertical="center"/>
      <protection locked="0"/>
    </xf>
    <xf numFmtId="49" fontId="40" fillId="0" borderId="57" xfId="0" applyNumberFormat="1" applyFont="1" applyBorder="1" applyAlignment="1" applyProtection="1">
      <alignment horizontal="center" vertical="center"/>
      <protection locked="0"/>
    </xf>
    <xf numFmtId="0" fontId="40" fillId="4" borderId="30" xfId="2" applyFont="1" applyFill="1" applyBorder="1" applyAlignment="1">
      <alignment horizontal="center" vertical="top" wrapText="1"/>
    </xf>
    <xf numFmtId="49" fontId="48" fillId="0" borderId="26" xfId="0" applyNumberFormat="1" applyFont="1" applyBorder="1" applyAlignment="1">
      <alignment horizontal="center" vertical="top" wrapText="1"/>
    </xf>
    <xf numFmtId="49" fontId="48" fillId="5" borderId="19" xfId="0" applyNumberFormat="1" applyFont="1" applyFill="1" applyBorder="1" applyAlignment="1">
      <alignment horizontal="center" vertical="top" wrapText="1"/>
    </xf>
    <xf numFmtId="49" fontId="46" fillId="4" borderId="19" xfId="0" applyNumberFormat="1" applyFont="1" applyFill="1" applyBorder="1" applyAlignment="1">
      <alignment horizontal="center" vertical="top" wrapText="1"/>
    </xf>
    <xf numFmtId="49" fontId="46" fillId="5" borderId="19" xfId="0" applyNumberFormat="1" applyFont="1" applyFill="1" applyBorder="1" applyAlignment="1">
      <alignment horizontal="center" vertical="top" wrapText="1"/>
    </xf>
    <xf numFmtId="49" fontId="46" fillId="5" borderId="19" xfId="0" applyNumberFormat="1" applyFont="1" applyFill="1" applyBorder="1" applyAlignment="1">
      <alignment horizontal="center"/>
    </xf>
    <xf numFmtId="49" fontId="46" fillId="0" borderId="13" xfId="0" applyNumberFormat="1" applyFont="1" applyFill="1" applyBorder="1" applyAlignment="1">
      <alignment horizontal="center"/>
    </xf>
    <xf numFmtId="49" fontId="48" fillId="0" borderId="29" xfId="0" applyNumberFormat="1" applyFont="1" applyBorder="1" applyAlignment="1">
      <alignment horizontal="center" vertical="top" wrapText="1"/>
    </xf>
    <xf numFmtId="49" fontId="48" fillId="5" borderId="26" xfId="0" applyNumberFormat="1" applyFont="1" applyFill="1" applyBorder="1" applyAlignment="1">
      <alignment horizontal="center" vertical="top" wrapText="1"/>
    </xf>
    <xf numFmtId="49" fontId="46" fillId="4" borderId="13" xfId="0" applyNumberFormat="1" applyFont="1" applyFill="1" applyBorder="1" applyAlignment="1">
      <alignment horizontal="center" vertical="top" wrapText="1"/>
    </xf>
    <xf numFmtId="49" fontId="48" fillId="0" borderId="19" xfId="0" applyNumberFormat="1" applyFont="1" applyBorder="1" applyAlignment="1">
      <alignment horizontal="center" vertical="top" wrapText="1"/>
    </xf>
    <xf numFmtId="49" fontId="49" fillId="0" borderId="19" xfId="0" applyNumberFormat="1" applyFont="1" applyBorder="1" applyAlignment="1">
      <alignment horizontal="center" vertical="top" wrapText="1"/>
    </xf>
    <xf numFmtId="49" fontId="49" fillId="0" borderId="13" xfId="0" applyNumberFormat="1" applyFont="1" applyBorder="1" applyAlignment="1">
      <alignment horizontal="center" vertical="top" wrapText="1"/>
    </xf>
    <xf numFmtId="49" fontId="46" fillId="4" borderId="3" xfId="0" applyNumberFormat="1" applyFont="1" applyFill="1" applyBorder="1" applyAlignment="1">
      <alignment horizontal="center" vertical="top" wrapText="1"/>
    </xf>
    <xf numFmtId="49" fontId="46" fillId="4" borderId="26" xfId="0" applyNumberFormat="1" applyFont="1" applyFill="1" applyBorder="1" applyAlignment="1">
      <alignment horizontal="center" vertical="top" wrapText="1"/>
    </xf>
    <xf numFmtId="49" fontId="49" fillId="0" borderId="19" xfId="0" applyNumberFormat="1" applyFont="1" applyBorder="1" applyAlignment="1">
      <alignment horizontal="center" vertical="center" wrapText="1"/>
    </xf>
    <xf numFmtId="49" fontId="49" fillId="0" borderId="19" xfId="0" applyNumberFormat="1" applyFont="1" applyFill="1" applyBorder="1" applyAlignment="1">
      <alignment horizontal="center" vertical="top" wrapText="1"/>
    </xf>
    <xf numFmtId="49" fontId="40" fillId="5" borderId="26" xfId="0" applyNumberFormat="1" applyFont="1" applyFill="1" applyBorder="1" applyAlignment="1">
      <alignment horizontal="center" vertical="top" wrapText="1"/>
    </xf>
    <xf numFmtId="49" fontId="49" fillId="0" borderId="29" xfId="0" applyNumberFormat="1" applyFont="1" applyBorder="1" applyAlignment="1">
      <alignment horizontal="center" vertical="top" wrapText="1"/>
    </xf>
    <xf numFmtId="49" fontId="47" fillId="5" borderId="26" xfId="0" applyNumberFormat="1" applyFont="1" applyFill="1" applyBorder="1" applyAlignment="1">
      <alignment horizontal="center" vertical="top" wrapText="1"/>
    </xf>
    <xf numFmtId="49" fontId="46" fillId="0" borderId="19" xfId="0" applyNumberFormat="1" applyFont="1" applyFill="1" applyBorder="1" applyAlignment="1">
      <alignment horizontal="center"/>
    </xf>
    <xf numFmtId="49" fontId="49" fillId="0" borderId="34" xfId="0" applyNumberFormat="1" applyFont="1" applyBorder="1" applyAlignment="1">
      <alignment horizontal="center" vertical="top" wrapText="1"/>
    </xf>
    <xf numFmtId="49" fontId="49" fillId="5" borderId="26" xfId="0" applyNumberFormat="1" applyFont="1" applyFill="1" applyBorder="1" applyAlignment="1">
      <alignment horizontal="center" vertical="top" wrapText="1"/>
    </xf>
    <xf numFmtId="49" fontId="47" fillId="0" borderId="26" xfId="0" applyNumberFormat="1" applyFont="1" applyBorder="1" applyAlignment="1">
      <alignment horizontal="center" vertical="top" wrapText="1"/>
    </xf>
    <xf numFmtId="49" fontId="49" fillId="0" borderId="29" xfId="0" applyNumberFormat="1" applyFont="1" applyBorder="1" applyAlignment="1">
      <alignment horizontal="left" vertical="top" wrapText="1"/>
    </xf>
    <xf numFmtId="49" fontId="46" fillId="4" borderId="29" xfId="0" applyNumberFormat="1" applyFont="1" applyFill="1" applyBorder="1" applyAlignment="1">
      <alignment horizontal="center" vertical="top" wrapText="1"/>
    </xf>
    <xf numFmtId="0" fontId="50" fillId="0" borderId="29" xfId="0" applyFont="1" applyBorder="1"/>
    <xf numFmtId="0" fontId="51" fillId="4" borderId="53" xfId="2" applyFont="1" applyFill="1" applyBorder="1" applyAlignment="1">
      <alignment horizontal="center" vertical="top" wrapText="1"/>
    </xf>
    <xf numFmtId="49" fontId="52" fillId="0" borderId="42" xfId="0" applyNumberFormat="1" applyFont="1" applyBorder="1" applyAlignment="1"/>
    <xf numFmtId="49" fontId="53" fillId="4" borderId="19" xfId="0" applyNumberFormat="1" applyFont="1" applyFill="1" applyBorder="1" applyAlignment="1">
      <alignment horizontal="center" vertical="top"/>
    </xf>
    <xf numFmtId="49" fontId="52" fillId="0" borderId="19" xfId="0" applyNumberFormat="1" applyFont="1" applyBorder="1" applyAlignment="1">
      <alignment horizontal="center"/>
    </xf>
    <xf numFmtId="1" fontId="54" fillId="4" borderId="30" xfId="0" applyNumberFormat="1" applyFont="1" applyFill="1" applyBorder="1" applyAlignment="1">
      <alignment horizontal="center" vertical="top"/>
    </xf>
    <xf numFmtId="49" fontId="54" fillId="4" borderId="49" xfId="0" applyNumberFormat="1" applyFont="1" applyFill="1" applyBorder="1" applyAlignment="1">
      <alignment horizontal="center" vertical="top" wrapText="1"/>
    </xf>
    <xf numFmtId="49" fontId="54" fillId="4" borderId="29" xfId="0" applyNumberFormat="1" applyFont="1" applyFill="1" applyBorder="1" applyAlignment="1">
      <alignment horizontal="center" vertical="top" wrapText="1"/>
    </xf>
    <xf numFmtId="1" fontId="54" fillId="4" borderId="36" xfId="0" applyNumberFormat="1" applyFont="1" applyFill="1" applyBorder="1" applyAlignment="1">
      <alignment horizontal="center" vertical="top" wrapText="1"/>
    </xf>
    <xf numFmtId="1" fontId="54" fillId="4" borderId="0" xfId="0" applyNumberFormat="1" applyFont="1" applyFill="1" applyBorder="1" applyAlignment="1">
      <alignment horizontal="center" vertical="top" wrapText="1"/>
    </xf>
    <xf numFmtId="49" fontId="53" fillId="4" borderId="42" xfId="0" applyNumberFormat="1" applyFont="1" applyFill="1" applyBorder="1" applyAlignment="1">
      <alignment horizontal="center" vertical="top"/>
    </xf>
    <xf numFmtId="1" fontId="53" fillId="4" borderId="30" xfId="0" applyNumberFormat="1" applyFont="1" applyFill="1" applyBorder="1" applyAlignment="1">
      <alignment horizontal="center" vertical="top"/>
    </xf>
    <xf numFmtId="49" fontId="54" fillId="4" borderId="49" xfId="0" applyNumberFormat="1" applyFont="1" applyFill="1" applyBorder="1" applyAlignment="1">
      <alignment horizontal="center" vertical="top"/>
    </xf>
    <xf numFmtId="49" fontId="54" fillId="4" borderId="29" xfId="0" applyNumberFormat="1" applyFont="1" applyFill="1" applyBorder="1" applyAlignment="1">
      <alignment horizontal="center" vertical="top"/>
    </xf>
    <xf numFmtId="1" fontId="53" fillId="4" borderId="0" xfId="0" applyNumberFormat="1" applyFont="1" applyFill="1" applyBorder="1" applyAlignment="1">
      <alignment horizontal="center" vertical="top" wrapText="1"/>
    </xf>
    <xf numFmtId="49" fontId="55" fillId="0" borderId="26" xfId="0" applyNumberFormat="1" applyFont="1" applyBorder="1" applyAlignment="1">
      <alignment horizontal="center" vertical="top"/>
    </xf>
    <xf numFmtId="49" fontId="55" fillId="0" borderId="19" xfId="0" applyNumberFormat="1" applyFont="1" applyBorder="1" applyAlignment="1">
      <alignment horizontal="center" vertical="top"/>
    </xf>
    <xf numFmtId="49" fontId="56" fillId="0" borderId="19" xfId="0" applyNumberFormat="1" applyFont="1" applyFill="1" applyBorder="1" applyAlignment="1">
      <alignment horizontal="center" vertical="top"/>
    </xf>
    <xf numFmtId="49" fontId="56" fillId="0" borderId="19" xfId="0" applyNumberFormat="1" applyFont="1" applyBorder="1" applyAlignment="1">
      <alignment horizontal="center" vertical="top"/>
    </xf>
    <xf numFmtId="49" fontId="55" fillId="4" borderId="19" xfId="0" applyNumberFormat="1" applyFont="1" applyFill="1" applyBorder="1" applyAlignment="1">
      <alignment horizontal="center" vertical="top"/>
    </xf>
    <xf numFmtId="49" fontId="56" fillId="4" borderId="19" xfId="0" applyNumberFormat="1" applyFont="1" applyFill="1" applyBorder="1" applyAlignment="1">
      <alignment horizontal="center" vertical="top"/>
    </xf>
    <xf numFmtId="49" fontId="54" fillId="4" borderId="19" xfId="0" applyNumberFormat="1" applyFont="1" applyFill="1" applyBorder="1" applyAlignment="1">
      <alignment horizontal="center" vertical="top"/>
    </xf>
    <xf numFmtId="49" fontId="53" fillId="4" borderId="13" xfId="0" applyNumberFormat="1" applyFont="1" applyFill="1" applyBorder="1" applyAlignment="1">
      <alignment horizontal="center" vertical="top"/>
    </xf>
    <xf numFmtId="49" fontId="54" fillId="4" borderId="8" xfId="0" applyNumberFormat="1" applyFont="1" applyFill="1" applyBorder="1" applyAlignment="1">
      <alignment horizontal="center" vertical="top"/>
    </xf>
    <xf numFmtId="49" fontId="51" fillId="0" borderId="36" xfId="0" applyNumberFormat="1" applyFont="1" applyBorder="1" applyAlignment="1">
      <alignment vertical="top"/>
    </xf>
    <xf numFmtId="49" fontId="55" fillId="0" borderId="42" xfId="0" applyNumberFormat="1" applyFont="1" applyBorder="1" applyAlignment="1">
      <alignment horizontal="center" vertical="top"/>
    </xf>
    <xf numFmtId="49" fontId="51" fillId="0" borderId="36" xfId="1" applyNumberFormat="1" applyFont="1" applyBorder="1" applyAlignment="1"/>
    <xf numFmtId="0" fontId="51" fillId="4" borderId="30" xfId="2" applyFont="1" applyFill="1" applyBorder="1" applyAlignment="1">
      <alignment horizontal="center" vertical="top" wrapText="1"/>
    </xf>
    <xf numFmtId="49" fontId="55" fillId="4" borderId="19" xfId="0" applyNumberFormat="1" applyFont="1" applyFill="1" applyBorder="1" applyAlignment="1">
      <alignment horizontal="center" vertical="top" wrapText="1"/>
    </xf>
    <xf numFmtId="49" fontId="56" fillId="4" borderId="19" xfId="0" applyNumberFormat="1" applyFont="1" applyFill="1" applyBorder="1" applyAlignment="1">
      <alignment horizontal="center" vertical="top" wrapText="1"/>
    </xf>
    <xf numFmtId="49" fontId="52" fillId="0" borderId="36" xfId="0" applyNumberFormat="1" applyFont="1" applyBorder="1" applyAlignment="1"/>
    <xf numFmtId="49" fontId="52" fillId="0" borderId="45" xfId="0" applyNumberFormat="1" applyFont="1" applyBorder="1" applyAlignment="1"/>
    <xf numFmtId="49" fontId="53" fillId="4" borderId="26" xfId="0" applyNumberFormat="1" applyFont="1" applyFill="1" applyBorder="1" applyAlignment="1">
      <alignment horizontal="center" vertical="top" wrapText="1"/>
    </xf>
    <xf numFmtId="49" fontId="53" fillId="4" borderId="19" xfId="0" applyNumberFormat="1" applyFont="1" applyFill="1" applyBorder="1" applyAlignment="1">
      <alignment horizontal="center" vertical="top" wrapText="1"/>
    </xf>
    <xf numFmtId="49" fontId="54" fillId="4" borderId="19" xfId="0" applyNumberFormat="1" applyFont="1" applyFill="1" applyBorder="1" applyAlignment="1">
      <alignment horizontal="center" vertical="top" wrapText="1"/>
    </xf>
    <xf numFmtId="49" fontId="54" fillId="4" borderId="30" xfId="0" applyNumberFormat="1" applyFont="1" applyFill="1" applyBorder="1" applyAlignment="1">
      <alignment horizontal="center" vertical="top" wrapText="1"/>
    </xf>
    <xf numFmtId="49" fontId="54" fillId="4" borderId="0" xfId="0" applyNumberFormat="1" applyFont="1" applyFill="1" applyBorder="1" applyAlignment="1">
      <alignment horizontal="center" vertical="top" wrapText="1"/>
    </xf>
    <xf numFmtId="49" fontId="55" fillId="0" borderId="26" xfId="0" applyNumberFormat="1" applyFont="1" applyBorder="1" applyAlignment="1">
      <alignment horizontal="center" vertical="top" wrapText="1"/>
    </xf>
    <xf numFmtId="49" fontId="55" fillId="0" borderId="19" xfId="0" applyNumberFormat="1" applyFont="1" applyBorder="1" applyAlignment="1">
      <alignment horizontal="center" vertical="top" wrapText="1"/>
    </xf>
    <xf numFmtId="49" fontId="56" fillId="0" borderId="19" xfId="0" applyNumberFormat="1" applyFont="1" applyBorder="1" applyAlignment="1">
      <alignment horizontal="center" vertical="top" wrapText="1"/>
    </xf>
    <xf numFmtId="49" fontId="53" fillId="4" borderId="13" xfId="0" applyNumberFormat="1" applyFont="1" applyFill="1" applyBorder="1" applyAlignment="1">
      <alignment horizontal="center" vertical="top" wrapText="1"/>
    </xf>
    <xf numFmtId="49" fontId="51" fillId="0" borderId="29" xfId="0" applyNumberFormat="1" applyFont="1" applyBorder="1" applyAlignment="1">
      <alignment vertical="top" wrapText="1"/>
    </xf>
    <xf numFmtId="49" fontId="55" fillId="0" borderId="42" xfId="0" applyNumberFormat="1" applyFont="1" applyBorder="1" applyAlignment="1">
      <alignment horizontal="center" vertical="top" wrapText="1"/>
    </xf>
    <xf numFmtId="49" fontId="54" fillId="4" borderId="13" xfId="0" applyNumberFormat="1" applyFont="1" applyFill="1" applyBorder="1" applyAlignment="1">
      <alignment horizontal="center" vertical="top" wrapText="1"/>
    </xf>
    <xf numFmtId="49" fontId="54" fillId="4" borderId="30" xfId="0" applyNumberFormat="1" applyFont="1" applyFill="1" applyBorder="1" applyAlignment="1">
      <alignment horizontal="center" vertical="top"/>
    </xf>
    <xf numFmtId="49" fontId="54" fillId="4" borderId="6" xfId="0" applyNumberFormat="1" applyFont="1" applyFill="1" applyBorder="1" applyAlignment="1">
      <alignment horizontal="center" vertical="top"/>
    </xf>
    <xf numFmtId="0" fontId="55" fillId="0" borderId="42" xfId="0" applyFont="1" applyBorder="1" applyAlignment="1">
      <alignment horizontal="center" vertical="top" wrapText="1"/>
    </xf>
    <xf numFmtId="0" fontId="55" fillId="0" borderId="19" xfId="0" applyFont="1" applyBorder="1" applyAlignment="1">
      <alignment horizontal="center" vertical="top" wrapText="1"/>
    </xf>
    <xf numFmtId="0" fontId="56" fillId="0" borderId="19" xfId="0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center" vertical="top" wrapText="1"/>
    </xf>
    <xf numFmtId="0" fontId="56" fillId="0" borderId="19" xfId="0" applyFont="1" applyBorder="1" applyAlignment="1">
      <alignment horizontal="center" vertical="top" wrapText="1"/>
    </xf>
    <xf numFmtId="0" fontId="56" fillId="0" borderId="19" xfId="0" quotePrefix="1" applyFont="1" applyBorder="1" applyAlignment="1">
      <alignment horizontal="center" vertical="top" wrapText="1"/>
    </xf>
    <xf numFmtId="1" fontId="54" fillId="4" borderId="19" xfId="0" applyNumberFormat="1" applyFont="1" applyFill="1" applyBorder="1" applyAlignment="1">
      <alignment horizontal="center" vertical="top" wrapText="1"/>
    </xf>
    <xf numFmtId="1" fontId="53" fillId="4" borderId="19" xfId="0" applyNumberFormat="1" applyFont="1" applyFill="1" applyBorder="1" applyAlignment="1">
      <alignment horizontal="center" vertical="top" wrapText="1"/>
    </xf>
    <xf numFmtId="1" fontId="53" fillId="4" borderId="13" xfId="0" applyNumberFormat="1" applyFont="1" applyFill="1" applyBorder="1" applyAlignment="1">
      <alignment horizontal="center" vertical="top" wrapText="1"/>
    </xf>
    <xf numFmtId="1" fontId="54" fillId="4" borderId="8" xfId="0" applyNumberFormat="1" applyFont="1" applyFill="1" applyBorder="1" applyAlignment="1">
      <alignment horizontal="center" vertical="top" wrapText="1"/>
    </xf>
    <xf numFmtId="1" fontId="54" fillId="4" borderId="29" xfId="0" applyNumberFormat="1" applyFont="1" applyFill="1" applyBorder="1" applyAlignment="1">
      <alignment horizontal="center" vertical="top" wrapText="1"/>
    </xf>
    <xf numFmtId="0" fontId="51" fillId="0" borderId="36" xfId="0" applyFont="1" applyBorder="1" applyAlignment="1">
      <alignment wrapText="1"/>
    </xf>
    <xf numFmtId="49" fontId="53" fillId="4" borderId="42" xfId="0" applyNumberFormat="1" applyFont="1" applyFill="1" applyBorder="1" applyAlignment="1">
      <alignment horizontal="center" vertical="top" wrapText="1"/>
    </xf>
    <xf numFmtId="49" fontId="54" fillId="4" borderId="36" xfId="0" applyNumberFormat="1" applyFont="1" applyFill="1" applyBorder="1" applyAlignment="1">
      <alignment horizontal="center" vertical="top"/>
    </xf>
    <xf numFmtId="49" fontId="54" fillId="4" borderId="8" xfId="0" applyNumberFormat="1" applyFont="1" applyFill="1" applyBorder="1" applyAlignment="1">
      <alignment horizontal="center" vertical="top" wrapText="1"/>
    </xf>
    <xf numFmtId="1" fontId="54" fillId="4" borderId="38" xfId="0" applyNumberFormat="1" applyFont="1" applyFill="1" applyBorder="1" applyAlignment="1">
      <alignment horizontal="center" vertical="top" wrapText="1"/>
    </xf>
    <xf numFmtId="49" fontId="54" fillId="4" borderId="36" xfId="0" applyNumberFormat="1" applyFont="1" applyFill="1" applyBorder="1" applyAlignment="1">
      <alignment horizontal="center" vertical="top" wrapText="1"/>
    </xf>
    <xf numFmtId="49" fontId="53" fillId="4" borderId="26" xfId="0" applyNumberFormat="1" applyFont="1" applyFill="1" applyBorder="1" applyAlignment="1">
      <alignment horizontal="center" vertical="top"/>
    </xf>
    <xf numFmtId="49" fontId="51" fillId="0" borderId="36" xfId="0" applyNumberFormat="1" applyFont="1" applyBorder="1" applyAlignment="1"/>
    <xf numFmtId="49" fontId="51" fillId="0" borderId="36" xfId="0" applyNumberFormat="1" applyFont="1" applyBorder="1" applyAlignment="1">
      <alignment wrapText="1"/>
    </xf>
    <xf numFmtId="49" fontId="54" fillId="4" borderId="29" xfId="1" applyNumberFormat="1" applyFont="1" applyFill="1" applyBorder="1" applyAlignment="1">
      <alignment horizontal="center" vertical="top" wrapText="1"/>
    </xf>
    <xf numFmtId="49" fontId="54" fillId="4" borderId="42" xfId="0" applyNumberFormat="1" applyFont="1" applyFill="1" applyBorder="1" applyAlignment="1">
      <alignment horizontal="left" vertical="top"/>
    </xf>
    <xf numFmtId="49" fontId="54" fillId="4" borderId="19" xfId="0" applyNumberFormat="1" applyFont="1" applyFill="1" applyBorder="1" applyAlignment="1">
      <alignment horizontal="left" vertical="top"/>
    </xf>
    <xf numFmtId="49" fontId="54" fillId="4" borderId="13" xfId="0" applyNumberFormat="1" applyFont="1" applyFill="1" applyBorder="1" applyAlignment="1">
      <alignment horizontal="left" vertical="top"/>
    </xf>
    <xf numFmtId="49" fontId="51" fillId="0" borderId="29" xfId="0" applyNumberFormat="1" applyFont="1" applyBorder="1"/>
    <xf numFmtId="49" fontId="51" fillId="0" borderId="36" xfId="0" applyNumberFormat="1" applyFont="1" applyBorder="1"/>
    <xf numFmtId="49" fontId="51" fillId="0" borderId="0" xfId="0" applyNumberFormat="1" applyFont="1" applyBorder="1"/>
    <xf numFmtId="49" fontId="53" fillId="4" borderId="13" xfId="0" applyNumberFormat="1" applyFont="1" applyFill="1" applyBorder="1" applyAlignment="1">
      <alignment horizontal="center" vertical="center"/>
    </xf>
    <xf numFmtId="49" fontId="51" fillId="0" borderId="29" xfId="0" applyNumberFormat="1" applyFont="1" applyBorder="1" applyAlignment="1"/>
    <xf numFmtId="49" fontId="51" fillId="0" borderId="0" xfId="0" applyNumberFormat="1" applyFont="1" applyBorder="1" applyAlignment="1"/>
    <xf numFmtId="49" fontId="51" fillId="0" borderId="38" xfId="0" applyNumberFormat="1" applyFont="1" applyBorder="1" applyAlignment="1"/>
    <xf numFmtId="49" fontId="53" fillId="0" borderId="19" xfId="0" applyNumberFormat="1" applyFont="1" applyFill="1" applyBorder="1" applyAlignment="1">
      <alignment horizontal="center" vertical="top"/>
    </xf>
    <xf numFmtId="49" fontId="51" fillId="0" borderId="38" xfId="0" applyNumberFormat="1" applyFont="1" applyBorder="1"/>
    <xf numFmtId="1" fontId="53" fillId="4" borderId="19" xfId="2" applyNumberFormat="1" applyFont="1" applyFill="1" applyBorder="1" applyAlignment="1">
      <alignment horizontal="center"/>
    </xf>
    <xf numFmtId="49" fontId="54" fillId="4" borderId="38" xfId="0" applyNumberFormat="1" applyFont="1" applyFill="1" applyBorder="1" applyAlignment="1">
      <alignment horizontal="center" vertical="top" wrapText="1"/>
    </xf>
    <xf numFmtId="49" fontId="54" fillId="4" borderId="42" xfId="0" applyNumberFormat="1" applyFont="1" applyFill="1" applyBorder="1" applyAlignment="1">
      <alignment horizontal="center" vertical="top"/>
    </xf>
    <xf numFmtId="49" fontId="54" fillId="4" borderId="13" xfId="0" applyNumberFormat="1" applyFont="1" applyFill="1" applyBorder="1" applyAlignment="1">
      <alignment horizontal="center" vertical="top"/>
    </xf>
    <xf numFmtId="49" fontId="51" fillId="0" borderId="36" xfId="0" applyNumberFormat="1" applyFont="1" applyBorder="1" applyAlignment="1">
      <alignment horizontal="center" vertical="top"/>
    </xf>
    <xf numFmtId="49" fontId="56" fillId="0" borderId="42" xfId="0" applyNumberFormat="1" applyFont="1" applyBorder="1" applyAlignment="1">
      <alignment horizontal="center" vertical="top"/>
    </xf>
    <xf numFmtId="49" fontId="53" fillId="4" borderId="38" xfId="0" applyNumberFormat="1" applyFont="1" applyFill="1" applyBorder="1" applyAlignment="1">
      <alignment horizontal="center" vertical="top"/>
    </xf>
    <xf numFmtId="49" fontId="53" fillId="4" borderId="34" xfId="0" applyNumberFormat="1" applyFont="1" applyFill="1" applyBorder="1" applyAlignment="1">
      <alignment horizontal="center" vertical="top"/>
    </xf>
    <xf numFmtId="49" fontId="53" fillId="4" borderId="45" xfId="0" applyNumberFormat="1" applyFont="1" applyFill="1" applyBorder="1" applyAlignment="1">
      <alignment horizontal="center" vertical="top"/>
    </xf>
    <xf numFmtId="49" fontId="53" fillId="4" borderId="8" xfId="0" applyNumberFormat="1" applyFont="1" applyFill="1" applyBorder="1" applyAlignment="1">
      <alignment horizontal="center" vertical="top"/>
    </xf>
    <xf numFmtId="49" fontId="53" fillId="4" borderId="29" xfId="0" applyNumberFormat="1" applyFont="1" applyFill="1" applyBorder="1" applyAlignment="1">
      <alignment horizontal="center" vertical="top"/>
    </xf>
    <xf numFmtId="49" fontId="52" fillId="0" borderId="36" xfId="0" applyNumberFormat="1" applyFont="1" applyBorder="1" applyAlignment="1">
      <alignment horizontal="center"/>
    </xf>
    <xf numFmtId="49" fontId="51" fillId="0" borderId="36" xfId="0" applyNumberFormat="1" applyFont="1" applyBorder="1" applyAlignment="1">
      <alignment horizontal="right"/>
    </xf>
    <xf numFmtId="49" fontId="54" fillId="4" borderId="26" xfId="0" applyNumberFormat="1" applyFont="1" applyFill="1" applyBorder="1" applyAlignment="1">
      <alignment horizontal="center" vertical="top" wrapText="1"/>
    </xf>
    <xf numFmtId="49" fontId="54" fillId="4" borderId="53" xfId="0" applyNumberFormat="1" applyFont="1" applyFill="1" applyBorder="1" applyAlignment="1">
      <alignment horizontal="center" vertical="top" wrapText="1"/>
    </xf>
    <xf numFmtId="0" fontId="51" fillId="4" borderId="26" xfId="2" applyFont="1" applyFill="1" applyBorder="1" applyAlignment="1">
      <alignment horizontal="center" vertical="top" wrapText="1"/>
    </xf>
    <xf numFmtId="49" fontId="54" fillId="4" borderId="19" xfId="0" applyNumberFormat="1" applyFont="1" applyFill="1" applyBorder="1" applyAlignment="1">
      <alignment horizontal="center" vertical="center" wrapText="1"/>
    </xf>
    <xf numFmtId="49" fontId="53" fillId="4" borderId="19" xfId="0" applyNumberFormat="1" applyFont="1" applyFill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/>
    </xf>
    <xf numFmtId="49" fontId="56" fillId="4" borderId="19" xfId="0" applyNumberFormat="1" applyFont="1" applyFill="1" applyBorder="1" applyAlignment="1">
      <alignment horizontal="center" vertical="center"/>
    </xf>
    <xf numFmtId="49" fontId="54" fillId="4" borderId="19" xfId="0" applyNumberFormat="1" applyFont="1" applyFill="1" applyBorder="1" applyAlignment="1">
      <alignment horizontal="center" vertical="center"/>
    </xf>
    <xf numFmtId="49" fontId="53" fillId="4" borderId="19" xfId="0" applyNumberFormat="1" applyFont="1" applyFill="1" applyBorder="1" applyAlignment="1">
      <alignment horizontal="center" vertical="center"/>
    </xf>
    <xf numFmtId="49" fontId="54" fillId="4" borderId="8" xfId="0" applyNumberFormat="1" applyFont="1" applyFill="1" applyBorder="1" applyAlignment="1">
      <alignment horizontal="center" vertical="center"/>
    </xf>
    <xf numFmtId="49" fontId="54" fillId="4" borderId="29" xfId="0" applyNumberFormat="1" applyFont="1" applyFill="1" applyBorder="1" applyAlignment="1">
      <alignment horizontal="center" vertical="center"/>
    </xf>
    <xf numFmtId="49" fontId="51" fillId="0" borderId="36" xfId="0" applyNumberFormat="1" applyFont="1" applyBorder="1" applyAlignment="1">
      <alignment vertical="center"/>
    </xf>
    <xf numFmtId="49" fontId="55" fillId="0" borderId="19" xfId="0" applyNumberFormat="1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49" fontId="56" fillId="4" borderId="19" xfId="0" applyNumberFormat="1" applyFont="1" applyFill="1" applyBorder="1" applyAlignment="1">
      <alignment horizontal="center" vertical="center" wrapText="1"/>
    </xf>
    <xf numFmtId="49" fontId="55" fillId="4" borderId="19" xfId="0" applyNumberFormat="1" applyFont="1" applyFill="1" applyBorder="1" applyAlignment="1">
      <alignment horizontal="center" vertical="center" wrapText="1"/>
    </xf>
    <xf numFmtId="49" fontId="53" fillId="4" borderId="13" xfId="0" applyNumberFormat="1" applyFont="1" applyFill="1" applyBorder="1" applyAlignment="1">
      <alignment horizontal="center" vertical="center" wrapText="1"/>
    </xf>
    <xf numFmtId="49" fontId="54" fillId="4" borderId="8" xfId="0" applyNumberFormat="1" applyFont="1" applyFill="1" applyBorder="1" applyAlignment="1">
      <alignment horizontal="center" vertical="center" wrapText="1"/>
    </xf>
    <xf numFmtId="49" fontId="54" fillId="4" borderId="29" xfId="0" applyNumberFormat="1" applyFont="1" applyFill="1" applyBorder="1" applyAlignment="1">
      <alignment horizontal="center" vertical="center" wrapText="1"/>
    </xf>
    <xf numFmtId="49" fontId="54" fillId="4" borderId="49" xfId="0" applyNumberFormat="1" applyFont="1" applyFill="1" applyBorder="1" applyAlignment="1">
      <alignment horizontal="center" vertical="center" wrapText="1"/>
    </xf>
    <xf numFmtId="49" fontId="51" fillId="0" borderId="28" xfId="0" applyNumberFormat="1" applyFont="1" applyBorder="1" applyAlignment="1">
      <alignment vertical="center"/>
    </xf>
    <xf numFmtId="49" fontId="46" fillId="4" borderId="42" xfId="0" applyNumberFormat="1" applyFont="1" applyFill="1" applyBorder="1" applyAlignment="1">
      <alignment horizontal="center" vertical="top" wrapText="1"/>
    </xf>
    <xf numFmtId="49" fontId="47" fillId="0" borderId="13" xfId="0" applyNumberFormat="1" applyFont="1" applyBorder="1"/>
    <xf numFmtId="49" fontId="35" fillId="4" borderId="29" xfId="0" applyNumberFormat="1" applyFont="1" applyFill="1" applyBorder="1" applyAlignment="1">
      <alignment vertical="center" wrapText="1"/>
    </xf>
    <xf numFmtId="49" fontId="35" fillId="5" borderId="26" xfId="0" applyNumberFormat="1" applyFont="1" applyFill="1" applyBorder="1" applyAlignment="1">
      <alignment horizontal="center" vertical="top" wrapText="1"/>
    </xf>
    <xf numFmtId="49" fontId="35" fillId="5" borderId="19" xfId="0" applyNumberFormat="1" applyFont="1" applyFill="1" applyBorder="1" applyAlignment="1">
      <alignment horizontal="center" vertical="top" wrapText="1"/>
    </xf>
    <xf numFmtId="49" fontId="46" fillId="6" borderId="22" xfId="0" applyNumberFormat="1" applyFont="1" applyFill="1" applyBorder="1" applyAlignment="1">
      <alignment horizontal="center" vertical="top" wrapText="1"/>
    </xf>
    <xf numFmtId="49" fontId="46" fillId="6" borderId="19" xfId="0" applyNumberFormat="1" applyFont="1" applyFill="1" applyBorder="1" applyAlignment="1">
      <alignment horizontal="center" vertical="top" wrapText="1"/>
    </xf>
    <xf numFmtId="49" fontId="35" fillId="4" borderId="13" xfId="0" applyNumberFormat="1" applyFont="1" applyFill="1" applyBorder="1" applyAlignment="1">
      <alignment horizontal="center" vertical="top" wrapText="1"/>
    </xf>
    <xf numFmtId="49" fontId="35" fillId="2" borderId="29" xfId="0" applyNumberFormat="1" applyFont="1" applyFill="1" applyBorder="1" applyAlignment="1">
      <alignment horizontal="center" vertical="top" wrapText="1"/>
    </xf>
    <xf numFmtId="1" fontId="46" fillId="4" borderId="19" xfId="2" applyNumberFormat="1" applyFont="1" applyFill="1" applyBorder="1" applyAlignment="1">
      <alignment horizontal="center" vertical="top"/>
    </xf>
    <xf numFmtId="49" fontId="46" fillId="4" borderId="19" xfId="2" applyNumberFormat="1" applyFont="1" applyFill="1" applyBorder="1" applyAlignment="1">
      <alignment horizontal="center" vertical="center"/>
    </xf>
    <xf numFmtId="1" fontId="46" fillId="4" borderId="19" xfId="2" applyNumberFormat="1" applyFont="1" applyFill="1" applyBorder="1" applyAlignment="1">
      <alignment horizontal="center" vertical="center"/>
    </xf>
    <xf numFmtId="1" fontId="46" fillId="4" borderId="13" xfId="2" applyNumberFormat="1" applyFont="1" applyFill="1" applyBorder="1" applyAlignment="1">
      <alignment horizontal="center" vertical="top"/>
    </xf>
    <xf numFmtId="1" fontId="46" fillId="2" borderId="29" xfId="2" applyNumberFormat="1" applyFont="1" applyFill="1" applyBorder="1" applyAlignment="1">
      <alignment horizontal="center" vertical="top"/>
    </xf>
    <xf numFmtId="1" fontId="35" fillId="5" borderId="26" xfId="2" applyNumberFormat="1" applyFont="1" applyFill="1" applyBorder="1" applyAlignment="1">
      <alignment horizontal="center" vertical="top"/>
    </xf>
    <xf numFmtId="1" fontId="35" fillId="5" borderId="19" xfId="2" applyNumberFormat="1" applyFont="1" applyFill="1" applyBorder="1" applyAlignment="1">
      <alignment horizontal="center" vertical="top"/>
    </xf>
    <xf numFmtId="49" fontId="40" fillId="2" borderId="29" xfId="0" applyNumberFormat="1" applyFont="1" applyFill="1" applyBorder="1" applyAlignment="1">
      <alignment vertical="top"/>
    </xf>
    <xf numFmtId="1" fontId="35" fillId="5" borderId="26" xfId="2" applyNumberFormat="1" applyFont="1" applyFill="1" applyBorder="1" applyAlignment="1">
      <alignment horizontal="center"/>
    </xf>
    <xf numFmtId="1" fontId="35" fillId="5" borderId="19" xfId="2" applyNumberFormat="1" applyFont="1" applyFill="1" applyBorder="1" applyAlignment="1">
      <alignment horizontal="center"/>
    </xf>
    <xf numFmtId="1" fontId="46" fillId="4" borderId="19" xfId="2" applyNumberFormat="1" applyFont="1" applyFill="1" applyBorder="1" applyAlignment="1">
      <alignment horizontal="center"/>
    </xf>
    <xf numFmtId="1" fontId="46" fillId="4" borderId="13" xfId="2" applyNumberFormat="1" applyFont="1" applyFill="1" applyBorder="1" applyAlignment="1">
      <alignment horizontal="center"/>
    </xf>
    <xf numFmtId="1" fontId="35" fillId="0" borderId="26" xfId="2" applyNumberFormat="1" applyFont="1" applyFill="1" applyBorder="1" applyAlignment="1">
      <alignment horizontal="center"/>
    </xf>
    <xf numFmtId="1" fontId="46" fillId="0" borderId="19" xfId="2" applyNumberFormat="1" applyFont="1" applyFill="1" applyBorder="1" applyAlignment="1">
      <alignment horizontal="center"/>
    </xf>
    <xf numFmtId="1" fontId="35" fillId="0" borderId="19" xfId="2" applyNumberFormat="1" applyFont="1" applyFill="1" applyBorder="1" applyAlignment="1">
      <alignment horizontal="center"/>
    </xf>
    <xf numFmtId="1" fontId="46" fillId="0" borderId="13" xfId="2" applyNumberFormat="1" applyFont="1" applyFill="1" applyBorder="1" applyAlignment="1">
      <alignment horizontal="center"/>
    </xf>
    <xf numFmtId="0" fontId="48" fillId="2" borderId="8" xfId="0" applyFont="1" applyFill="1" applyBorder="1" applyAlignment="1">
      <alignment horizontal="right" vertical="center" wrapText="1"/>
    </xf>
    <xf numFmtId="0" fontId="40" fillId="2" borderId="3" xfId="0" applyFont="1" applyFill="1" applyBorder="1" applyAlignment="1">
      <alignment horizontal="right" wrapText="1"/>
    </xf>
    <xf numFmtId="0" fontId="50" fillId="0" borderId="0" xfId="0" applyFont="1"/>
    <xf numFmtId="43" fontId="4" fillId="3" borderId="21" xfId="1" applyFont="1" applyFill="1" applyBorder="1" applyAlignment="1">
      <alignment horizontal="right" vertical="top"/>
    </xf>
    <xf numFmtId="43" fontId="23" fillId="0" borderId="18" xfId="1" applyFont="1" applyBorder="1" applyAlignment="1">
      <alignment horizontal="right" vertical="top" wrapText="1"/>
    </xf>
    <xf numFmtId="43" fontId="15" fillId="0" borderId="28" xfId="1" applyFont="1" applyBorder="1" applyAlignment="1">
      <alignment vertical="top" wrapText="1"/>
    </xf>
    <xf numFmtId="0" fontId="27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43" fontId="6" fillId="0" borderId="36" xfId="1" applyFont="1" applyBorder="1" applyAlignment="1">
      <alignment horizontal="right"/>
    </xf>
    <xf numFmtId="43" fontId="6" fillId="0" borderId="54" xfId="1" applyFont="1" applyBorder="1" applyAlignment="1">
      <alignment horizontal="right"/>
    </xf>
    <xf numFmtId="43" fontId="6" fillId="0" borderId="53" xfId="1" applyFont="1" applyBorder="1" applyAlignment="1">
      <alignment horizontal="right"/>
    </xf>
    <xf numFmtId="43" fontId="6" fillId="0" borderId="44" xfId="1" applyFont="1" applyBorder="1" applyAlignment="1">
      <alignment horizontal="right"/>
    </xf>
    <xf numFmtId="43" fontId="6" fillId="0" borderId="36" xfId="1" applyFont="1" applyBorder="1" applyAlignment="1">
      <alignment horizontal="right" vertical="center"/>
    </xf>
    <xf numFmtId="43" fontId="6" fillId="0" borderId="54" xfId="1" applyFont="1" applyBorder="1" applyAlignment="1">
      <alignment horizontal="right" vertical="center"/>
    </xf>
    <xf numFmtId="43" fontId="6" fillId="0" borderId="53" xfId="1" applyFont="1" applyBorder="1" applyAlignment="1">
      <alignment horizontal="right" vertical="center"/>
    </xf>
    <xf numFmtId="43" fontId="6" fillId="0" borderId="44" xfId="1" applyFont="1" applyBorder="1" applyAlignment="1">
      <alignment horizontal="right" vertical="center"/>
    </xf>
    <xf numFmtId="43" fontId="6" fillId="0" borderId="8" xfId="1" applyFont="1" applyBorder="1" applyAlignment="1">
      <alignment vertical="center" wrapText="1"/>
    </xf>
    <xf numFmtId="43" fontId="6" fillId="0" borderId="7" xfId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43" fontId="6" fillId="0" borderId="29" xfId="1" applyFont="1" applyBorder="1" applyAlignment="1">
      <alignment vertical="center" wrapText="1"/>
    </xf>
    <xf numFmtId="43" fontId="6" fillId="0" borderId="31" xfId="1" applyFont="1" applyBorder="1" applyAlignment="1">
      <alignment vertical="center" wrapText="1"/>
    </xf>
    <xf numFmtId="43" fontId="6" fillId="0" borderId="30" xfId="1" applyFont="1" applyBorder="1" applyAlignment="1">
      <alignment vertical="center" wrapText="1"/>
    </xf>
    <xf numFmtId="43" fontId="6" fillId="0" borderId="28" xfId="1" applyFont="1" applyBorder="1" applyAlignment="1">
      <alignment vertical="center" wrapText="1"/>
    </xf>
    <xf numFmtId="43" fontId="6" fillId="0" borderId="36" xfId="1" applyFont="1" applyBorder="1" applyAlignment="1">
      <alignment vertical="center"/>
    </xf>
    <xf numFmtId="43" fontId="6" fillId="0" borderId="54" xfId="1" applyFont="1" applyBorder="1" applyAlignment="1">
      <alignment vertical="center"/>
    </xf>
    <xf numFmtId="43" fontId="6" fillId="0" borderId="53" xfId="1" applyFont="1" applyBorder="1" applyAlignment="1">
      <alignment vertical="center"/>
    </xf>
    <xf numFmtId="43" fontId="6" fillId="0" borderId="44" xfId="1" applyFont="1" applyBorder="1" applyAlignment="1">
      <alignment vertical="center"/>
    </xf>
    <xf numFmtId="43" fontId="6" fillId="0" borderId="8" xfId="1" applyFont="1" applyBorder="1" applyAlignment="1">
      <alignment horizontal="right" vertical="top"/>
    </xf>
    <xf numFmtId="43" fontId="6" fillId="0" borderId="7" xfId="1" applyFont="1" applyBorder="1" applyAlignment="1">
      <alignment horizontal="right" vertical="top"/>
    </xf>
    <xf numFmtId="43" fontId="6" fillId="0" borderId="6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6" fillId="0" borderId="29" xfId="1" applyFont="1" applyBorder="1" applyAlignment="1">
      <alignment horizontal="right" vertical="top"/>
    </xf>
    <xf numFmtId="43" fontId="6" fillId="0" borderId="31" xfId="1" applyFont="1" applyBorder="1" applyAlignment="1">
      <alignment horizontal="right" vertical="top"/>
    </xf>
    <xf numFmtId="43" fontId="6" fillId="0" borderId="30" xfId="1" applyFont="1" applyBorder="1" applyAlignment="1">
      <alignment horizontal="right" vertical="top"/>
    </xf>
    <xf numFmtId="43" fontId="6" fillId="0" borderId="28" xfId="1" applyFont="1" applyBorder="1" applyAlignment="1">
      <alignment horizontal="right" vertical="top"/>
    </xf>
    <xf numFmtId="43" fontId="15" fillId="0" borderId="42" xfId="1" applyFont="1" applyBorder="1" applyAlignment="1">
      <alignment vertical="top"/>
    </xf>
    <xf numFmtId="43" fontId="15" fillId="0" borderId="41" xfId="1" applyFont="1" applyBorder="1" applyAlignment="1">
      <alignment vertical="top"/>
    </xf>
    <xf numFmtId="43" fontId="15" fillId="0" borderId="40" xfId="1" applyFont="1" applyBorder="1" applyAlignment="1">
      <alignment vertical="top"/>
    </xf>
    <xf numFmtId="43" fontId="15" fillId="0" borderId="56" xfId="1" applyFont="1" applyBorder="1" applyAlignment="1">
      <alignment vertical="top"/>
    </xf>
    <xf numFmtId="43" fontId="15" fillId="0" borderId="8" xfId="1" applyFont="1" applyBorder="1" applyAlignment="1">
      <alignment vertical="top"/>
    </xf>
    <xf numFmtId="43" fontId="15" fillId="0" borderId="7" xfId="1" applyFont="1" applyBorder="1" applyAlignment="1">
      <alignment vertical="top"/>
    </xf>
    <xf numFmtId="43" fontId="15" fillId="0" borderId="6" xfId="1" applyFont="1" applyBorder="1" applyAlignment="1">
      <alignment vertical="top"/>
    </xf>
    <xf numFmtId="43" fontId="15" fillId="0" borderId="5" xfId="1" applyFont="1" applyBorder="1" applyAlignment="1">
      <alignment vertical="top"/>
    </xf>
    <xf numFmtId="43" fontId="15" fillId="0" borderId="29" xfId="1" applyFont="1" applyBorder="1" applyAlignment="1">
      <alignment vertical="top"/>
    </xf>
    <xf numFmtId="43" fontId="15" fillId="0" borderId="31" xfId="1" applyFont="1" applyBorder="1" applyAlignment="1">
      <alignment vertical="top"/>
    </xf>
    <xf numFmtId="43" fontId="15" fillId="0" borderId="36" xfId="1" applyFont="1" applyBorder="1" applyAlignment="1">
      <alignment vertical="top"/>
    </xf>
    <xf numFmtId="43" fontId="15" fillId="0" borderId="54" xfId="1" applyFont="1" applyBorder="1" applyAlignment="1">
      <alignment vertical="top"/>
    </xf>
    <xf numFmtId="43" fontId="15" fillId="0" borderId="53" xfId="1" applyFont="1" applyBorder="1" applyAlignment="1">
      <alignment vertical="top"/>
    </xf>
    <xf numFmtId="43" fontId="15" fillId="0" borderId="44" xfId="1" applyFont="1" applyBorder="1" applyAlignment="1">
      <alignment vertical="top"/>
    </xf>
    <xf numFmtId="43" fontId="5" fillId="3" borderId="21" xfId="1" applyFont="1" applyFill="1" applyBorder="1" applyAlignment="1">
      <alignment horizontal="right" vertical="center"/>
    </xf>
    <xf numFmtId="43" fontId="6" fillId="0" borderId="8" xfId="1" applyFont="1" applyBorder="1" applyAlignment="1">
      <alignment vertical="top"/>
    </xf>
    <xf numFmtId="43" fontId="6" fillId="0" borderId="7" xfId="1" applyFont="1" applyBorder="1" applyAlignment="1">
      <alignment vertical="top"/>
    </xf>
    <xf numFmtId="43" fontId="6" fillId="0" borderId="6" xfId="1" applyFont="1" applyBorder="1" applyAlignment="1">
      <alignment vertical="top"/>
    </xf>
    <xf numFmtId="43" fontId="6" fillId="0" borderId="5" xfId="1" applyFont="1" applyBorder="1" applyAlignment="1">
      <alignment vertical="top"/>
    </xf>
    <xf numFmtId="43" fontId="6" fillId="0" borderId="29" xfId="1" applyFont="1" applyBorder="1" applyAlignment="1">
      <alignment vertical="top"/>
    </xf>
    <xf numFmtId="43" fontId="6" fillId="0" borderId="31" xfId="1" applyFont="1" applyBorder="1" applyAlignment="1">
      <alignment vertical="top"/>
    </xf>
    <xf numFmtId="43" fontId="6" fillId="0" borderId="30" xfId="1" applyFont="1" applyBorder="1" applyAlignment="1">
      <alignment vertical="top"/>
    </xf>
    <xf numFmtId="43" fontId="6" fillId="0" borderId="28" xfId="1" applyFont="1" applyBorder="1" applyAlignment="1">
      <alignment vertical="top"/>
    </xf>
    <xf numFmtId="43" fontId="6" fillId="0" borderId="36" xfId="1" applyFont="1" applyBorder="1" applyAlignment="1">
      <alignment vertical="top" wrapText="1"/>
    </xf>
    <xf numFmtId="43" fontId="6" fillId="0" borderId="54" xfId="1" applyFont="1" applyBorder="1" applyAlignment="1">
      <alignment vertical="top" wrapText="1"/>
    </xf>
    <xf numFmtId="43" fontId="6" fillId="0" borderId="53" xfId="1" applyFont="1" applyBorder="1" applyAlignment="1">
      <alignment vertical="top" wrapText="1"/>
    </xf>
    <xf numFmtId="43" fontId="6" fillId="0" borderId="44" xfId="1" applyFont="1" applyBorder="1" applyAlignment="1">
      <alignment vertical="top" wrapText="1"/>
    </xf>
    <xf numFmtId="43" fontId="15" fillId="0" borderId="49" xfId="1" applyFont="1" applyBorder="1" applyAlignment="1">
      <alignment vertical="top"/>
    </xf>
    <xf numFmtId="43" fontId="15" fillId="0" borderId="51" xfId="1" applyFont="1" applyBorder="1" applyAlignment="1">
      <alignment vertical="top"/>
    </xf>
    <xf numFmtId="43" fontId="15" fillId="0" borderId="36" xfId="1" applyFont="1" applyBorder="1" applyAlignment="1">
      <alignment horizontal="right" vertical="top"/>
    </xf>
    <xf numFmtId="43" fontId="15" fillId="0" borderId="53" xfId="1" applyFont="1" applyBorder="1" applyAlignment="1">
      <alignment horizontal="right" vertical="top"/>
    </xf>
    <xf numFmtId="0" fontId="15" fillId="6" borderId="13" xfId="0" applyFont="1" applyFill="1" applyBorder="1" applyAlignment="1">
      <alignment horizontal="left" vertical="top" wrapText="1"/>
    </xf>
    <xf numFmtId="43" fontId="4" fillId="0" borderId="47" xfId="1" applyFont="1" applyBorder="1" applyAlignment="1">
      <alignment horizontal="right"/>
    </xf>
    <xf numFmtId="43" fontId="4" fillId="0" borderId="28" xfId="1" applyFont="1" applyBorder="1" applyAlignment="1">
      <alignment horizontal="right"/>
    </xf>
    <xf numFmtId="43" fontId="15" fillId="0" borderId="13" xfId="1" applyFont="1" applyBorder="1" applyAlignment="1">
      <alignment vertical="top"/>
    </xf>
    <xf numFmtId="43" fontId="15" fillId="0" borderId="12" xfId="1" applyFont="1" applyBorder="1" applyAlignment="1">
      <alignment vertical="top"/>
    </xf>
    <xf numFmtId="43" fontId="15" fillId="0" borderId="11" xfId="1" applyFont="1" applyBorder="1" applyAlignment="1">
      <alignment vertical="top"/>
    </xf>
    <xf numFmtId="43" fontId="15" fillId="0" borderId="15" xfId="1" applyFont="1" applyBorder="1" applyAlignment="1">
      <alignment vertical="top"/>
    </xf>
    <xf numFmtId="43" fontId="6" fillId="0" borderId="8" xfId="1" applyFont="1" applyBorder="1" applyAlignment="1">
      <alignment horizontal="right" vertical="center"/>
    </xf>
    <xf numFmtId="43" fontId="6" fillId="0" borderId="7" xfId="1" applyFont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43" fontId="6" fillId="0" borderId="5" xfId="1" applyFont="1" applyBorder="1" applyAlignment="1">
      <alignment horizontal="right" vertical="center"/>
    </xf>
    <xf numFmtId="43" fontId="6" fillId="0" borderId="29" xfId="1" applyFont="1" applyBorder="1" applyAlignment="1">
      <alignment horizontal="right" vertical="center"/>
    </xf>
    <xf numFmtId="43" fontId="6" fillId="0" borderId="31" xfId="1" applyFont="1" applyBorder="1" applyAlignment="1">
      <alignment horizontal="right" vertical="center"/>
    </xf>
    <xf numFmtId="43" fontId="6" fillId="0" borderId="30" xfId="1" applyFont="1" applyBorder="1" applyAlignment="1">
      <alignment horizontal="right" vertical="center"/>
    </xf>
    <xf numFmtId="43" fontId="6" fillId="0" borderId="28" xfId="1" applyFont="1" applyBorder="1" applyAlignment="1">
      <alignment horizontal="right" vertical="center"/>
    </xf>
    <xf numFmtId="43" fontId="10" fillId="4" borderId="19" xfId="1" applyFont="1" applyFill="1" applyBorder="1" applyAlignment="1">
      <alignment horizontal="left" vertical="center" wrapText="1"/>
    </xf>
    <xf numFmtId="43" fontId="6" fillId="2" borderId="29" xfId="1" applyFont="1" applyFill="1" applyBorder="1" applyAlignment="1">
      <alignment horizontal="right" vertical="top"/>
    </xf>
    <xf numFmtId="43" fontId="6" fillId="2" borderId="31" xfId="1" applyFont="1" applyFill="1" applyBorder="1" applyAlignment="1">
      <alignment horizontal="right" vertical="top" wrapText="1"/>
    </xf>
    <xf numFmtId="43" fontId="6" fillId="2" borderId="30" xfId="1" applyFont="1" applyFill="1" applyBorder="1" applyAlignment="1">
      <alignment horizontal="right" vertical="top"/>
    </xf>
    <xf numFmtId="43" fontId="6" fillId="2" borderId="28" xfId="1" applyFont="1" applyFill="1" applyBorder="1" applyAlignment="1">
      <alignment horizontal="right" vertical="top"/>
    </xf>
    <xf numFmtId="43" fontId="57" fillId="0" borderId="19" xfId="1" applyFont="1" applyBorder="1" applyAlignment="1" applyProtection="1">
      <alignment vertical="center"/>
      <protection locked="0"/>
    </xf>
    <xf numFmtId="43" fontId="6" fillId="0" borderId="28" xfId="1" applyFont="1" applyBorder="1" applyAlignment="1" applyProtection="1">
      <alignment vertical="center"/>
      <protection locked="0"/>
    </xf>
    <xf numFmtId="43" fontId="42" fillId="0" borderId="37" xfId="1" applyFont="1" applyBorder="1" applyAlignment="1" applyProtection="1">
      <alignment vertical="center"/>
      <protection locked="0"/>
    </xf>
    <xf numFmtId="0" fontId="18" fillId="0" borderId="13" xfId="2" applyFont="1" applyFill="1" applyBorder="1"/>
    <xf numFmtId="0" fontId="23" fillId="0" borderId="19" xfId="2" applyFont="1" applyFill="1" applyBorder="1"/>
    <xf numFmtId="43" fontId="6" fillId="0" borderId="21" xfId="1" applyFont="1" applyBorder="1" applyAlignment="1" applyProtection="1">
      <alignment vertical="center"/>
      <protection locked="0"/>
    </xf>
    <xf numFmtId="43" fontId="6" fillId="0" borderId="30" xfId="1" applyFont="1" applyBorder="1" applyAlignment="1" applyProtection="1">
      <protection locked="0"/>
    </xf>
    <xf numFmtId="0" fontId="17" fillId="6" borderId="19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17" fillId="6" borderId="19" xfId="0" applyFont="1" applyFill="1" applyBorder="1" applyAlignment="1">
      <alignment horizontal="left" vertical="top"/>
    </xf>
    <xf numFmtId="0" fontId="45" fillId="4" borderId="19" xfId="0" applyFont="1" applyFill="1" applyBorder="1" applyAlignment="1">
      <alignment horizontal="left" vertical="top"/>
    </xf>
    <xf numFmtId="0" fontId="14" fillId="4" borderId="22" xfId="0" applyFont="1" applyFill="1" applyBorder="1" applyAlignment="1">
      <alignment horizontal="left" vertical="top"/>
    </xf>
    <xf numFmtId="0" fontId="14" fillId="6" borderId="22" xfId="2" applyFont="1" applyFill="1" applyBorder="1" applyAlignment="1">
      <alignment vertical="center"/>
    </xf>
    <xf numFmtId="0" fontId="9" fillId="0" borderId="22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43" fontId="6" fillId="0" borderId="36" xfId="1" applyFont="1" applyBorder="1" applyAlignment="1">
      <alignment horizontal="right" vertical="top"/>
    </xf>
    <xf numFmtId="43" fontId="6" fillId="0" borderId="54" xfId="1" applyFont="1" applyBorder="1" applyAlignment="1">
      <alignment horizontal="right" vertical="top"/>
    </xf>
    <xf numFmtId="43" fontId="6" fillId="0" borderId="53" xfId="1" applyFont="1" applyBorder="1" applyAlignment="1">
      <alignment horizontal="right" vertical="top"/>
    </xf>
    <xf numFmtId="43" fontId="6" fillId="0" borderId="44" xfId="1" applyFont="1" applyBorder="1" applyAlignment="1">
      <alignment horizontal="right" vertical="top"/>
    </xf>
    <xf numFmtId="43" fontId="32" fillId="5" borderId="18" xfId="1" applyFont="1" applyFill="1" applyBorder="1" applyAlignment="1">
      <alignment horizontal="right" wrapText="1"/>
    </xf>
    <xf numFmtId="43" fontId="23" fillId="0" borderId="16" xfId="1" applyFont="1" applyBorder="1" applyAlignment="1">
      <alignment horizontal="right" vertical="top" wrapText="1"/>
    </xf>
    <xf numFmtId="43" fontId="23" fillId="0" borderId="14" xfId="0" quotePrefix="1" applyNumberFormat="1" applyFont="1" applyBorder="1" applyAlignment="1" applyProtection="1">
      <alignment horizontal="center" vertical="center"/>
      <protection locked="0"/>
    </xf>
    <xf numFmtId="43" fontId="18" fillId="0" borderId="9" xfId="1" applyFont="1" applyBorder="1" applyAlignment="1" applyProtection="1">
      <alignment vertical="center"/>
      <protection locked="0"/>
    </xf>
    <xf numFmtId="43" fontId="6" fillId="0" borderId="44" xfId="1" applyFont="1" applyBorder="1" applyAlignment="1"/>
    <xf numFmtId="43" fontId="5" fillId="4" borderId="21" xfId="1" applyFont="1" applyFill="1" applyBorder="1" applyAlignment="1">
      <alignment horizontal="right" vertical="top" wrapText="1"/>
    </xf>
    <xf numFmtId="43" fontId="10" fillId="3" borderId="21" xfId="1" applyFont="1" applyFill="1" applyBorder="1" applyAlignment="1">
      <alignment horizontal="right" vertical="top" wrapText="1"/>
    </xf>
    <xf numFmtId="43" fontId="27" fillId="3" borderId="20" xfId="1" applyFont="1" applyFill="1" applyBorder="1" applyAlignment="1">
      <alignment horizontal="center" vertical="top"/>
    </xf>
    <xf numFmtId="43" fontId="10" fillId="4" borderId="21" xfId="1" applyFont="1" applyFill="1" applyBorder="1" applyAlignment="1">
      <alignment horizontal="right" vertical="top"/>
    </xf>
    <xf numFmtId="43" fontId="10" fillId="4" borderId="17" xfId="1" applyFont="1" applyFill="1" applyBorder="1" applyAlignment="1">
      <alignment horizontal="right" vertical="top"/>
    </xf>
    <xf numFmtId="43" fontId="5" fillId="4" borderId="16" xfId="1" applyFont="1" applyFill="1" applyBorder="1" applyAlignment="1">
      <alignment horizontal="right" vertical="top" wrapText="1"/>
    </xf>
    <xf numFmtId="1" fontId="14" fillId="4" borderId="20" xfId="2" applyNumberFormat="1" applyFont="1" applyFill="1" applyBorder="1" applyAlignment="1">
      <alignment horizontal="center" vertical="center"/>
    </xf>
    <xf numFmtId="0" fontId="13" fillId="4" borderId="19" xfId="2" applyFont="1" applyFill="1" applyBorder="1" applyAlignment="1">
      <alignment vertical="center" wrapText="1"/>
    </xf>
    <xf numFmtId="43" fontId="10" fillId="4" borderId="19" xfId="1" applyFont="1" applyFill="1" applyBorder="1" applyAlignment="1">
      <alignment horizontal="left" vertical="center"/>
    </xf>
    <xf numFmtId="43" fontId="4" fillId="4" borderId="21" xfId="1" applyFont="1" applyFill="1" applyBorder="1" applyAlignment="1">
      <alignment horizontal="left" vertical="center" wrapText="1"/>
    </xf>
    <xf numFmtId="43" fontId="5" fillId="3" borderId="15" xfId="1" applyFont="1" applyFill="1" applyBorder="1" applyAlignment="1">
      <alignment horizontal="right" vertical="top" wrapText="1"/>
    </xf>
    <xf numFmtId="43" fontId="10" fillId="0" borderId="23" xfId="1" applyFont="1" applyBorder="1" applyAlignment="1">
      <alignment horizontal="right" vertical="top" wrapText="1"/>
    </xf>
    <xf numFmtId="43" fontId="10" fillId="0" borderId="60" xfId="1" applyFont="1" applyBorder="1" applyAlignment="1">
      <alignment horizontal="right" vertical="top"/>
    </xf>
    <xf numFmtId="43" fontId="5" fillId="4" borderId="19" xfId="1" applyFont="1" applyFill="1" applyBorder="1" applyAlignment="1">
      <alignment horizontal="right" vertical="top" wrapText="1"/>
    </xf>
    <xf numFmtId="0" fontId="18" fillId="4" borderId="19" xfId="0" applyFont="1" applyFill="1" applyBorder="1" applyAlignment="1">
      <alignment vertical="top"/>
    </xf>
    <xf numFmtId="0" fontId="13" fillId="4" borderId="19" xfId="2" applyFont="1" applyFill="1" applyBorder="1" applyAlignment="1">
      <alignment horizontal="left" vertical="top" wrapText="1"/>
    </xf>
    <xf numFmtId="43" fontId="6" fillId="0" borderId="0" xfId="1" applyFont="1" applyFill="1" applyBorder="1" applyAlignment="1">
      <alignment horizontal="right" vertical="center"/>
    </xf>
    <xf numFmtId="43" fontId="40" fillId="0" borderId="0" xfId="1" applyFont="1" applyFill="1" applyBorder="1" applyAlignment="1">
      <alignment horizontal="right" vertical="center"/>
    </xf>
    <xf numFmtId="0" fontId="12" fillId="0" borderId="19" xfId="2" applyFont="1" applyBorder="1" applyAlignment="1">
      <alignment vertical="top" wrapText="1"/>
    </xf>
    <xf numFmtId="43" fontId="15" fillId="4" borderId="30" xfId="1" applyFont="1" applyFill="1" applyBorder="1" applyAlignment="1">
      <alignment vertical="center" wrapText="1"/>
    </xf>
    <xf numFmtId="43" fontId="10" fillId="0" borderId="60" xfId="1" applyFont="1" applyBorder="1" applyAlignment="1">
      <alignment horizontal="right" vertical="top" wrapText="1"/>
    </xf>
    <xf numFmtId="0" fontId="10" fillId="0" borderId="60" xfId="0" applyFont="1" applyBorder="1"/>
    <xf numFmtId="0" fontId="30" fillId="4" borderId="37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30" fillId="4" borderId="32" xfId="0" applyFont="1" applyFill="1" applyBorder="1" applyAlignment="1">
      <alignment horizontal="center"/>
    </xf>
    <xf numFmtId="0" fontId="29" fillId="0" borderId="4" xfId="0" applyFont="1" applyBorder="1" applyAlignment="1">
      <alignment vertical="top" wrapText="1"/>
    </xf>
    <xf numFmtId="0" fontId="29" fillId="0" borderId="36" xfId="0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0" fontId="25" fillId="4" borderId="39" xfId="0" applyFont="1" applyFill="1" applyBorder="1" applyAlignment="1">
      <alignment horizontal="center"/>
    </xf>
    <xf numFmtId="0" fontId="25" fillId="4" borderId="38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21" fillId="4" borderId="32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5" fillId="4" borderId="37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5" fillId="4" borderId="32" xfId="0" applyFont="1" applyFill="1" applyBorder="1" applyAlignment="1">
      <alignment horizontal="center"/>
    </xf>
    <xf numFmtId="0" fontId="24" fillId="0" borderId="37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32" xfId="0" applyFont="1" applyBorder="1" applyAlignment="1">
      <alignment horizontal="center" vertical="top" wrapText="1"/>
    </xf>
    <xf numFmtId="0" fontId="24" fillId="0" borderId="46" xfId="0" applyFont="1" applyBorder="1" applyAlignment="1">
      <alignment horizontal="center" vertical="top" wrapText="1"/>
    </xf>
    <xf numFmtId="0" fontId="24" fillId="0" borderId="45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top" wrapText="1"/>
    </xf>
    <xf numFmtId="0" fontId="22" fillId="4" borderId="39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37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0" fontId="29" fillId="0" borderId="4" xfId="0" applyFont="1" applyBorder="1" applyAlignment="1">
      <alignment horizontal="center" vertical="top" wrapText="1"/>
    </xf>
    <xf numFmtId="0" fontId="29" fillId="0" borderId="36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32" xfId="0" applyFont="1" applyBorder="1" applyAlignment="1">
      <alignment horizontal="center" vertical="top" wrapText="1"/>
    </xf>
    <xf numFmtId="0" fontId="30" fillId="4" borderId="39" xfId="0" applyFont="1" applyFill="1" applyBorder="1" applyAlignment="1">
      <alignment horizontal="center"/>
    </xf>
    <xf numFmtId="0" fontId="30" fillId="4" borderId="38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49" fontId="16" fillId="4" borderId="47" xfId="0" applyNumberFormat="1" applyFont="1" applyFill="1" applyBorder="1" applyAlignment="1">
      <alignment horizontal="center" vertical="top"/>
    </xf>
    <xf numFmtId="49" fontId="16" fillId="4" borderId="34" xfId="0" applyNumberFormat="1" applyFont="1" applyFill="1" applyBorder="1" applyAlignment="1">
      <alignment horizontal="center" vertical="top"/>
    </xf>
    <xf numFmtId="49" fontId="16" fillId="4" borderId="28" xfId="0" applyNumberFormat="1" applyFont="1" applyFill="1" applyBorder="1" applyAlignment="1">
      <alignment horizontal="center" vertical="top"/>
    </xf>
    <xf numFmtId="0" fontId="29" fillId="0" borderId="58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49" fontId="16" fillId="4" borderId="47" xfId="0" applyNumberFormat="1" applyFont="1" applyFill="1" applyBorder="1" applyAlignment="1">
      <alignment horizontal="center" vertical="center" wrapText="1"/>
    </xf>
    <xf numFmtId="49" fontId="16" fillId="4" borderId="34" xfId="0" applyNumberFormat="1" applyFont="1" applyFill="1" applyBorder="1" applyAlignment="1">
      <alignment horizontal="center" vertical="center" wrapText="1"/>
    </xf>
    <xf numFmtId="49" fontId="16" fillId="4" borderId="28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top" wrapText="1"/>
    </xf>
    <xf numFmtId="0" fontId="29" fillId="0" borderId="36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6" fillId="4" borderId="37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5" fillId="0" borderId="5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9" fillId="0" borderId="46" xfId="0" applyFont="1" applyBorder="1" applyAlignment="1">
      <alignment horizontal="center" vertical="top" wrapText="1"/>
    </xf>
    <xf numFmtId="0" fontId="29" fillId="0" borderId="45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6" fillId="4" borderId="39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center"/>
    </xf>
    <xf numFmtId="0" fontId="30" fillId="4" borderId="45" xfId="0" applyFont="1" applyFill="1" applyBorder="1" applyAlignment="1">
      <alignment horizontal="center"/>
    </xf>
    <xf numFmtId="0" fontId="30" fillId="4" borderId="44" xfId="0" applyFont="1" applyFill="1" applyBorder="1" applyAlignment="1">
      <alignment horizontal="center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49" fontId="16" fillId="4" borderId="60" xfId="0" applyNumberFormat="1" applyFont="1" applyFill="1" applyBorder="1" applyAlignment="1">
      <alignment horizontal="center" vertical="center"/>
    </xf>
    <xf numFmtId="49" fontId="16" fillId="4" borderId="59" xfId="0" applyNumberFormat="1" applyFont="1" applyFill="1" applyBorder="1" applyAlignment="1">
      <alignment horizontal="center" vertical="center"/>
    </xf>
    <xf numFmtId="49" fontId="16" fillId="4" borderId="16" xfId="0" applyNumberFormat="1" applyFont="1" applyFill="1" applyBorder="1" applyAlignment="1">
      <alignment horizontal="center" vertical="center"/>
    </xf>
    <xf numFmtId="1" fontId="16" fillId="4" borderId="47" xfId="0" applyNumberFormat="1" applyFont="1" applyFill="1" applyBorder="1" applyAlignment="1">
      <alignment horizontal="center" vertical="top"/>
    </xf>
    <xf numFmtId="1" fontId="16" fillId="4" borderId="34" xfId="0" applyNumberFormat="1" applyFont="1" applyFill="1" applyBorder="1" applyAlignment="1">
      <alignment horizontal="center" vertical="top"/>
    </xf>
    <xf numFmtId="1" fontId="16" fillId="4" borderId="28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29" fillId="0" borderId="58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46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0" borderId="44" xfId="0" applyFont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1" fontId="16" fillId="4" borderId="47" xfId="0" applyNumberFormat="1" applyFont="1" applyFill="1" applyBorder="1" applyAlignment="1">
      <alignment horizontal="center" vertical="center"/>
    </xf>
    <xf numFmtId="1" fontId="16" fillId="4" borderId="34" xfId="0" applyNumberFormat="1" applyFont="1" applyFill="1" applyBorder="1" applyAlignment="1">
      <alignment horizontal="center" vertical="center"/>
    </xf>
    <xf numFmtId="1" fontId="16" fillId="4" borderId="28" xfId="0" applyNumberFormat="1" applyFont="1" applyFill="1" applyBorder="1" applyAlignment="1">
      <alignment horizontal="center" vertical="center"/>
    </xf>
    <xf numFmtId="0" fontId="29" fillId="0" borderId="46" xfId="0" applyFont="1" applyBorder="1" applyAlignment="1">
      <alignment horizontal="left" vertical="top" wrapText="1"/>
    </xf>
    <xf numFmtId="0" fontId="29" fillId="0" borderId="45" xfId="0" applyFont="1" applyBorder="1" applyAlignment="1">
      <alignment horizontal="left" vertical="top" wrapText="1"/>
    </xf>
    <xf numFmtId="0" fontId="29" fillId="0" borderId="44" xfId="0" applyFont="1" applyBorder="1" applyAlignment="1">
      <alignment horizontal="left" vertical="top" wrapText="1"/>
    </xf>
    <xf numFmtId="0" fontId="30" fillId="4" borderId="37" xfId="0" applyFont="1" applyFill="1" applyBorder="1" applyAlignment="1">
      <alignment horizontal="center" wrapText="1"/>
    </xf>
    <xf numFmtId="0" fontId="30" fillId="4" borderId="0" xfId="0" applyFont="1" applyFill="1" applyBorder="1" applyAlignment="1">
      <alignment horizontal="center" wrapText="1"/>
    </xf>
    <xf numFmtId="0" fontId="30" fillId="4" borderId="32" xfId="0" applyFont="1" applyFill="1" applyBorder="1" applyAlignment="1">
      <alignment horizontal="center" wrapText="1"/>
    </xf>
    <xf numFmtId="0" fontId="30" fillId="4" borderId="39" xfId="0" applyFont="1" applyFill="1" applyBorder="1" applyAlignment="1">
      <alignment horizontal="center" wrapText="1"/>
    </xf>
    <xf numFmtId="0" fontId="30" fillId="4" borderId="38" xfId="0" applyFont="1" applyFill="1" applyBorder="1" applyAlignment="1">
      <alignment horizontal="center" wrapText="1"/>
    </xf>
    <xf numFmtId="0" fontId="30" fillId="4" borderId="5" xfId="0" applyFont="1" applyFill="1" applyBorder="1" applyAlignment="1">
      <alignment horizontal="center" wrapText="1"/>
    </xf>
    <xf numFmtId="0" fontId="5" fillId="0" borderId="46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29" fillId="0" borderId="58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1" fontId="16" fillId="4" borderId="47" xfId="0" applyNumberFormat="1" applyFont="1" applyFill="1" applyBorder="1" applyAlignment="1">
      <alignment horizontal="center" vertical="center" wrapText="1"/>
    </xf>
    <xf numFmtId="1" fontId="16" fillId="4" borderId="34" xfId="0" applyNumberFormat="1" applyFont="1" applyFill="1" applyBorder="1" applyAlignment="1">
      <alignment horizontal="center" vertical="center" wrapText="1"/>
    </xf>
    <xf numFmtId="1" fontId="16" fillId="4" borderId="28" xfId="0" applyNumberFormat="1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6" fillId="4" borderId="32" xfId="0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32" xfId="0" applyFont="1" applyBorder="1" applyAlignment="1">
      <alignment horizontal="center" vertical="top"/>
    </xf>
    <xf numFmtId="0" fontId="29" fillId="0" borderId="46" xfId="0" applyFont="1" applyBorder="1" applyAlignment="1">
      <alignment vertical="top"/>
    </xf>
    <xf numFmtId="0" fontId="29" fillId="0" borderId="45" xfId="0" applyFont="1" applyBorder="1" applyAlignment="1">
      <alignment vertical="top"/>
    </xf>
    <xf numFmtId="0" fontId="29" fillId="0" borderId="44" xfId="0" applyFont="1" applyBorder="1" applyAlignment="1">
      <alignment vertical="top"/>
    </xf>
    <xf numFmtId="0" fontId="8" fillId="0" borderId="31" xfId="0" applyFont="1" applyBorder="1" applyAlignment="1">
      <alignment horizontal="left" vertical="top"/>
    </xf>
    <xf numFmtId="0" fontId="8" fillId="0" borderId="5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22" xfId="0" applyFont="1" applyBorder="1" applyAlignment="1">
      <alignment horizontal="left" vertical="top"/>
    </xf>
    <xf numFmtId="0" fontId="19" fillId="0" borderId="66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52" xfId="0" applyFont="1" applyBorder="1" applyAlignment="1">
      <alignment horizontal="left" vertical="top"/>
    </xf>
    <xf numFmtId="0" fontId="13" fillId="0" borderId="31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1" fontId="16" fillId="4" borderId="47" xfId="0" applyNumberFormat="1" applyFont="1" applyFill="1" applyBorder="1" applyAlignment="1">
      <alignment horizontal="center" vertical="top" wrapText="1"/>
    </xf>
    <xf numFmtId="1" fontId="16" fillId="4" borderId="34" xfId="0" applyNumberFormat="1" applyFont="1" applyFill="1" applyBorder="1" applyAlignment="1">
      <alignment horizontal="center" vertical="top" wrapText="1"/>
    </xf>
    <xf numFmtId="1" fontId="16" fillId="4" borderId="28" xfId="0" applyNumberFormat="1" applyFont="1" applyFill="1" applyBorder="1" applyAlignment="1">
      <alignment horizontal="center" vertical="top" wrapText="1"/>
    </xf>
    <xf numFmtId="0" fontId="8" fillId="0" borderId="41" xfId="0" applyFont="1" applyBorder="1" applyAlignment="1">
      <alignment horizontal="left" vertical="top"/>
    </xf>
    <xf numFmtId="0" fontId="8" fillId="0" borderId="6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8" fillId="5" borderId="41" xfId="0" applyFont="1" applyFill="1" applyBorder="1" applyAlignment="1">
      <alignment horizontal="left" vertical="top"/>
    </xf>
    <xf numFmtId="0" fontId="8" fillId="5" borderId="67" xfId="0" applyFont="1" applyFill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5" borderId="25" xfId="0" applyFont="1" applyFill="1" applyBorder="1" applyAlignment="1">
      <alignment horizontal="left" vertical="top"/>
    </xf>
    <xf numFmtId="0" fontId="8" fillId="5" borderId="61" xfId="0" applyFont="1" applyFill="1" applyBorder="1" applyAlignment="1">
      <alignment horizontal="left" vertical="top"/>
    </xf>
    <xf numFmtId="0" fontId="13" fillId="0" borderId="66" xfId="0" applyFont="1" applyBorder="1" applyAlignment="1">
      <alignment horizontal="left" vertical="top"/>
    </xf>
    <xf numFmtId="0" fontId="13" fillId="0" borderId="65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/>
    </xf>
    <xf numFmtId="0" fontId="13" fillId="0" borderId="22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top"/>
    </xf>
    <xf numFmtId="0" fontId="8" fillId="5" borderId="22" xfId="0" applyFont="1" applyFill="1" applyBorder="1" applyAlignment="1">
      <alignment horizontal="left" vertical="top"/>
    </xf>
    <xf numFmtId="0" fontId="19" fillId="0" borderId="18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5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57" xfId="0" applyFont="1" applyBorder="1" applyAlignment="1">
      <alignment horizontal="left" vertical="top" wrapText="1"/>
    </xf>
    <xf numFmtId="0" fontId="8" fillId="5" borderId="25" xfId="0" applyFont="1" applyFill="1" applyBorder="1" applyAlignment="1">
      <alignment horizontal="left" vertical="top" wrapText="1"/>
    </xf>
    <xf numFmtId="0" fontId="8" fillId="5" borderId="61" xfId="0" applyFont="1" applyFill="1" applyBorder="1" applyAlignment="1">
      <alignment horizontal="left" vertical="top" wrapText="1"/>
    </xf>
    <xf numFmtId="0" fontId="8" fillId="5" borderId="18" xfId="0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 wrapText="1"/>
    </xf>
    <xf numFmtId="0" fontId="13" fillId="0" borderId="66" xfId="0" applyFont="1" applyFill="1" applyBorder="1" applyAlignment="1">
      <alignment horizontal="left" vertical="top"/>
    </xf>
    <xf numFmtId="0" fontId="13" fillId="0" borderId="65" xfId="0" applyFont="1" applyFill="1" applyBorder="1" applyAlignment="1">
      <alignment horizontal="left" vertical="top"/>
    </xf>
    <xf numFmtId="0" fontId="13" fillId="0" borderId="25" xfId="0" applyFont="1" applyFill="1" applyBorder="1" applyAlignment="1">
      <alignment horizontal="left" vertical="top"/>
    </xf>
    <xf numFmtId="0" fontId="13" fillId="0" borderId="61" xfId="0" applyFont="1" applyFill="1" applyBorder="1" applyAlignment="1">
      <alignment horizontal="left" vertical="top"/>
    </xf>
    <xf numFmtId="0" fontId="9" fillId="5" borderId="41" xfId="0" applyFont="1" applyFill="1" applyBorder="1" applyAlignment="1">
      <alignment horizontal="left" vertical="top"/>
    </xf>
    <xf numFmtId="0" fontId="9" fillId="5" borderId="67" xfId="0" applyFont="1" applyFill="1" applyBorder="1" applyAlignment="1">
      <alignment horizontal="left" vertical="top"/>
    </xf>
    <xf numFmtId="0" fontId="25" fillId="4" borderId="43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25" fillId="4" borderId="6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25" fillId="4" borderId="19" xfId="0" applyFont="1" applyFill="1" applyBorder="1" applyAlignment="1">
      <alignment horizontal="center"/>
    </xf>
    <xf numFmtId="0" fontId="25" fillId="4" borderId="21" xfId="0" applyFont="1" applyFill="1" applyBorder="1" applyAlignment="1">
      <alignment horizontal="center"/>
    </xf>
    <xf numFmtId="0" fontId="25" fillId="4" borderId="20" xfId="0" applyFont="1" applyFill="1" applyBorder="1" applyAlignment="1" applyProtection="1">
      <alignment horizontal="center"/>
      <protection locked="0"/>
    </xf>
    <xf numFmtId="0" fontId="25" fillId="4" borderId="19" xfId="0" applyFont="1" applyFill="1" applyBorder="1" applyAlignment="1" applyProtection="1">
      <alignment horizontal="center"/>
      <protection locked="0"/>
    </xf>
    <xf numFmtId="0" fontId="25" fillId="4" borderId="21" xfId="0" applyFont="1" applyFill="1" applyBorder="1" applyAlignment="1" applyProtection="1">
      <alignment horizontal="center"/>
      <protection locked="0"/>
    </xf>
    <xf numFmtId="0" fontId="24" fillId="0" borderId="63" xfId="0" applyFont="1" applyBorder="1" applyAlignment="1">
      <alignment horizontal="center" vertical="top" wrapText="1"/>
    </xf>
    <xf numFmtId="0" fontId="24" fillId="0" borderId="68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5" fillId="0" borderId="31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0" fillId="0" borderId="41" xfId="0" applyFont="1" applyBorder="1" applyAlignment="1" applyProtection="1">
      <alignment horizontal="left"/>
      <protection locked="0"/>
    </xf>
    <xf numFmtId="0" fontId="10" fillId="0" borderId="56" xfId="0" applyFont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10" fillId="0" borderId="66" xfId="0" applyFont="1" applyBorder="1" applyAlignment="1" applyProtection="1">
      <alignment horizontal="left"/>
      <protection locked="0"/>
    </xf>
    <xf numFmtId="0" fontId="10" fillId="0" borderId="70" xfId="0" applyFont="1" applyBorder="1" applyAlignment="1" applyProtection="1">
      <alignment horizontal="left"/>
      <protection locked="0"/>
    </xf>
    <xf numFmtId="0" fontId="8" fillId="0" borderId="25" xfId="0" applyFont="1" applyBorder="1" applyAlignment="1">
      <alignment horizontal="left" vertical="top" wrapText="1"/>
    </xf>
    <xf numFmtId="0" fontId="8" fillId="0" borderId="61" xfId="0" applyFont="1" applyBorder="1" applyAlignment="1">
      <alignment horizontal="left" vertical="top" wrapText="1"/>
    </xf>
    <xf numFmtId="0" fontId="10" fillId="0" borderId="66" xfId="0" applyFont="1" applyBorder="1" applyAlignment="1" applyProtection="1">
      <alignment horizontal="left"/>
    </xf>
    <xf numFmtId="0" fontId="10" fillId="0" borderId="65" xfId="0" applyFont="1" applyBorder="1" applyAlignment="1" applyProtection="1">
      <alignment horizontal="left"/>
    </xf>
    <xf numFmtId="43" fontId="58" fillId="0" borderId="31" xfId="1" applyFont="1" applyBorder="1" applyAlignment="1" applyProtection="1">
      <alignment horizontal="center" vertical="center"/>
      <protection locked="0"/>
    </xf>
    <xf numFmtId="43" fontId="58" fillId="0" borderId="28" xfId="1" applyFont="1" applyBorder="1" applyAlignment="1" applyProtection="1">
      <alignment horizontal="center" vertical="center"/>
      <protection locked="0"/>
    </xf>
    <xf numFmtId="49" fontId="5" fillId="0" borderId="47" xfId="0" applyNumberFormat="1" applyFont="1" applyBorder="1" applyAlignment="1" applyProtection="1">
      <alignment horizontal="left" vertical="center"/>
      <protection locked="0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43" fontId="5" fillId="0" borderId="31" xfId="1" applyFont="1" applyBorder="1" applyAlignment="1" applyProtection="1">
      <alignment horizontal="center" vertical="center"/>
      <protection locked="0"/>
    </xf>
    <xf numFmtId="43" fontId="5" fillId="0" borderId="57" xfId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/>
      <protection locked="0"/>
    </xf>
    <xf numFmtId="49" fontId="5" fillId="0" borderId="57" xfId="0" applyNumberFormat="1" applyFont="1" applyBorder="1" applyAlignment="1" applyProtection="1">
      <alignment horizontal="center"/>
      <protection locked="0"/>
    </xf>
    <xf numFmtId="0" fontId="39" fillId="4" borderId="43" xfId="0" applyFont="1" applyFill="1" applyBorder="1" applyAlignment="1" applyProtection="1">
      <alignment horizontal="center"/>
      <protection locked="0"/>
    </xf>
    <xf numFmtId="0" fontId="39" fillId="4" borderId="42" xfId="0" applyFont="1" applyFill="1" applyBorder="1" applyAlignment="1" applyProtection="1">
      <alignment horizontal="center"/>
      <protection locked="0"/>
    </xf>
    <xf numFmtId="0" fontId="39" fillId="4" borderId="69" xfId="0" applyFont="1" applyFill="1" applyBorder="1" applyAlignment="1" applyProtection="1">
      <alignment horizontal="center"/>
      <protection locked="0"/>
    </xf>
    <xf numFmtId="0" fontId="22" fillId="4" borderId="20" xfId="0" applyFont="1" applyFill="1" applyBorder="1" applyAlignment="1" applyProtection="1">
      <alignment horizontal="center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21" xfId="0" applyFont="1" applyFill="1" applyBorder="1" applyAlignment="1" applyProtection="1">
      <alignment horizontal="center"/>
      <protection locked="0"/>
    </xf>
    <xf numFmtId="0" fontId="38" fillId="4" borderId="20" xfId="0" applyFont="1" applyFill="1" applyBorder="1" applyAlignment="1" applyProtection="1">
      <alignment horizontal="center"/>
      <protection locked="0"/>
    </xf>
    <xf numFmtId="0" fontId="38" fillId="4" borderId="19" xfId="0" applyFont="1" applyFill="1" applyBorder="1" applyAlignment="1" applyProtection="1">
      <alignment horizontal="center"/>
      <protection locked="0"/>
    </xf>
    <xf numFmtId="0" fontId="38" fillId="4" borderId="21" xfId="0" applyFont="1" applyFill="1" applyBorder="1" applyAlignment="1" applyProtection="1">
      <alignment horizontal="center"/>
      <protection locked="0"/>
    </xf>
    <xf numFmtId="0" fontId="24" fillId="0" borderId="58" xfId="0" applyFont="1" applyBorder="1" applyAlignment="1" applyProtection="1">
      <alignment horizontal="center" vertical="top" wrapText="1"/>
      <protection locked="0"/>
    </xf>
    <xf numFmtId="0" fontId="24" fillId="0" borderId="3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 applyProtection="1">
      <alignment horizontal="center" vertical="top" wrapText="1"/>
      <protection locked="0"/>
    </xf>
    <xf numFmtId="0" fontId="24" fillId="0" borderId="2" xfId="0" applyFont="1" applyBorder="1" applyAlignment="1" applyProtection="1">
      <alignment horizontal="center" vertical="top" wrapText="1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left"/>
    </xf>
    <xf numFmtId="0" fontId="10" fillId="0" borderId="67" xfId="0" applyFont="1" applyBorder="1" applyAlignment="1" applyProtection="1">
      <alignment horizontal="left"/>
    </xf>
    <xf numFmtId="0" fontId="10" fillId="0" borderId="18" xfId="0" applyFont="1" applyBorder="1" applyAlignment="1" applyProtection="1">
      <alignment horizontal="left"/>
    </xf>
    <xf numFmtId="0" fontId="10" fillId="0" borderId="22" xfId="0" applyFont="1" applyBorder="1" applyAlignment="1" applyProtection="1">
      <alignment horizontal="left"/>
    </xf>
    <xf numFmtId="49" fontId="41" fillId="0" borderId="71" xfId="0" applyNumberFormat="1" applyFont="1" applyBorder="1" applyAlignment="1" applyProtection="1">
      <alignment horizontal="center" vertical="center"/>
      <protection locked="0"/>
    </xf>
    <xf numFmtId="49" fontId="41" fillId="0" borderId="72" xfId="0" applyNumberFormat="1" applyFont="1" applyBorder="1" applyAlignment="1" applyProtection="1">
      <alignment horizontal="center" vertical="center"/>
      <protection locked="0"/>
    </xf>
    <xf numFmtId="49" fontId="41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40" fillId="0" borderId="36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43" fontId="58" fillId="0" borderId="26" xfId="1" applyFont="1" applyBorder="1" applyAlignment="1" applyProtection="1">
      <alignment horizontal="center" vertical="center"/>
      <protection locked="0"/>
    </xf>
    <xf numFmtId="43" fontId="58" fillId="0" borderId="25" xfId="1" applyFont="1" applyBorder="1" applyAlignment="1" applyProtection="1">
      <alignment horizontal="center" vertical="center"/>
      <protection locked="0"/>
    </xf>
    <xf numFmtId="49" fontId="5" fillId="0" borderId="74" xfId="0" applyNumberFormat="1" applyFont="1" applyBorder="1" applyAlignment="1" applyProtection="1">
      <alignment horizontal="left" vertical="center"/>
      <protection locked="0"/>
    </xf>
    <xf numFmtId="49" fontId="5" fillId="0" borderId="56" xfId="0" applyNumberFormat="1" applyFont="1" applyBorder="1" applyAlignment="1" applyProtection="1">
      <alignment horizontal="left" vertical="center"/>
      <protection locked="0"/>
    </xf>
    <xf numFmtId="0" fontId="39" fillId="4" borderId="39" xfId="0" applyFont="1" applyFill="1" applyBorder="1" applyAlignment="1" applyProtection="1">
      <alignment horizontal="center"/>
      <protection locked="0"/>
    </xf>
    <xf numFmtId="0" fontId="39" fillId="4" borderId="38" xfId="0" applyFont="1" applyFill="1" applyBorder="1" applyAlignment="1" applyProtection="1">
      <alignment horizontal="center"/>
      <protection locked="0"/>
    </xf>
    <xf numFmtId="0" fontId="39" fillId="4" borderId="5" xfId="0" applyFont="1" applyFill="1" applyBorder="1" applyAlignment="1" applyProtection="1">
      <alignment horizontal="center"/>
      <protection locked="0"/>
    </xf>
    <xf numFmtId="0" fontId="22" fillId="4" borderId="37" xfId="0" applyFont="1" applyFill="1" applyBorder="1" applyAlignment="1" applyProtection="1">
      <alignment horizontal="center" wrapText="1"/>
      <protection locked="0"/>
    </xf>
    <xf numFmtId="0" fontId="22" fillId="4" borderId="0" xfId="0" applyFont="1" applyFill="1" applyBorder="1" applyAlignment="1" applyProtection="1">
      <alignment horizontal="center" wrapText="1"/>
      <protection locked="0"/>
    </xf>
    <xf numFmtId="0" fontId="22" fillId="4" borderId="32" xfId="0" applyFont="1" applyFill="1" applyBorder="1" applyAlignment="1" applyProtection="1">
      <alignment horizontal="center" wrapText="1"/>
      <protection locked="0"/>
    </xf>
    <xf numFmtId="0" fontId="43" fillId="0" borderId="37" xfId="0" applyFont="1" applyBorder="1" applyAlignment="1" applyProtection="1">
      <alignment horizontal="center" vertical="top" wrapText="1"/>
      <protection locked="0"/>
    </xf>
    <xf numFmtId="0" fontId="43" fillId="0" borderId="0" xfId="0" applyFont="1" applyBorder="1" applyAlignment="1" applyProtection="1">
      <alignment horizontal="center" vertical="top" wrapText="1"/>
      <protection locked="0"/>
    </xf>
    <xf numFmtId="0" fontId="43" fillId="0" borderId="32" xfId="0" applyFont="1" applyBorder="1" applyAlignment="1" applyProtection="1">
      <alignment horizontal="center" vertical="top" wrapText="1"/>
      <protection locked="0"/>
    </xf>
    <xf numFmtId="0" fontId="5" fillId="4" borderId="47" xfId="2" applyFont="1" applyFill="1" applyBorder="1" applyAlignment="1" applyProtection="1">
      <alignment horizontal="center" vertical="top" wrapText="1"/>
      <protection locked="0"/>
    </xf>
    <xf numFmtId="0" fontId="5" fillId="4" borderId="28" xfId="2" applyFont="1" applyFill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left" vertical="center" wrapText="1"/>
    </xf>
    <xf numFmtId="0" fontId="10" fillId="0" borderId="67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43" fontId="58" fillId="0" borderId="19" xfId="1" applyFont="1" applyBorder="1" applyAlignment="1" applyProtection="1">
      <alignment vertical="center"/>
      <protection locked="0"/>
    </xf>
    <xf numFmtId="43" fontId="58" fillId="0" borderId="18" xfId="1" applyFont="1" applyBorder="1" applyAlignment="1" applyProtection="1">
      <alignment vertical="center"/>
      <protection locked="0"/>
    </xf>
    <xf numFmtId="49" fontId="5" fillId="0" borderId="60" xfId="0" applyNumberFormat="1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3" fontId="58" fillId="0" borderId="13" xfId="1" applyFont="1" applyBorder="1" applyAlignment="1" applyProtection="1">
      <alignment vertical="center"/>
      <protection locked="0"/>
    </xf>
    <xf numFmtId="43" fontId="58" fillId="0" borderId="12" xfId="1" applyFont="1" applyBorder="1" applyAlignment="1" applyProtection="1">
      <alignment vertical="center"/>
      <protection locked="0"/>
    </xf>
    <xf numFmtId="49" fontId="5" fillId="0" borderId="73" xfId="0" applyNumberFormat="1" applyFont="1" applyBorder="1" applyAlignment="1" applyProtection="1">
      <alignment horizontal="left" vertical="center"/>
      <protection locked="0"/>
    </xf>
    <xf numFmtId="49" fontId="5" fillId="0" borderId="70" xfId="0" applyNumberFormat="1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10" fillId="0" borderId="66" xfId="0" applyFont="1" applyBorder="1" applyAlignment="1" applyProtection="1">
      <alignment horizontal="left" vertical="center"/>
    </xf>
    <xf numFmtId="0" fontId="10" fillId="0" borderId="65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57" xfId="0" applyFont="1" applyBorder="1" applyAlignment="1" applyProtection="1">
      <alignment horizontal="left" vertical="center"/>
    </xf>
    <xf numFmtId="0" fontId="10" fillId="0" borderId="31" xfId="0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83"/>
  <sheetViews>
    <sheetView tabSelected="1" topLeftCell="B10" workbookViewId="0">
      <selection activeCell="K17" sqref="K17"/>
    </sheetView>
  </sheetViews>
  <sheetFormatPr defaultRowHeight="15"/>
  <cols>
    <col min="1" max="1" width="13.140625" style="3" customWidth="1"/>
    <col min="2" max="2" width="8.42578125" customWidth="1"/>
    <col min="3" max="3" width="8.7109375" style="1652" customWidth="1"/>
    <col min="4" max="4" width="10" style="2" customWidth="1"/>
    <col min="5" max="5" width="42" customWidth="1"/>
    <col min="6" max="6" width="20.85546875" customWidth="1"/>
    <col min="7" max="7" width="22" customWidth="1"/>
    <col min="8" max="8" width="20.42578125" style="1" customWidth="1"/>
    <col min="9" max="9" width="20.5703125" customWidth="1"/>
    <col min="11" max="11" width="15.7109375" bestFit="1" customWidth="1"/>
  </cols>
  <sheetData>
    <row r="1" spans="1:9" ht="31.5">
      <c r="A1" s="2048" t="s">
        <v>144</v>
      </c>
      <c r="B1" s="2049"/>
      <c r="C1" s="2049"/>
      <c r="D1" s="2049"/>
      <c r="E1" s="2049"/>
      <c r="F1" s="2049"/>
      <c r="G1" s="2049"/>
      <c r="H1" s="2049"/>
      <c r="I1" s="2050"/>
    </row>
    <row r="2" spans="1:9" ht="22.5">
      <c r="A2" s="2051" t="s">
        <v>143</v>
      </c>
      <c r="B2" s="2052"/>
      <c r="C2" s="2052"/>
      <c r="D2" s="2052"/>
      <c r="E2" s="2052"/>
      <c r="F2" s="2052"/>
      <c r="G2" s="2052"/>
      <c r="H2" s="2052"/>
      <c r="I2" s="2053"/>
    </row>
    <row r="3" spans="1:9" ht="25.5" thickBot="1">
      <c r="A3" s="2054" t="s">
        <v>881</v>
      </c>
      <c r="B3" s="2055"/>
      <c r="C3" s="2055"/>
      <c r="D3" s="2055"/>
      <c r="E3" s="2055"/>
      <c r="F3" s="2055"/>
      <c r="G3" s="2055"/>
      <c r="H3" s="2055"/>
      <c r="I3" s="2056"/>
    </row>
    <row r="4" spans="1:9" ht="44.25" thickBot="1">
      <c r="A4" s="1420" t="s">
        <v>839</v>
      </c>
      <c r="B4" s="223" t="s">
        <v>838</v>
      </c>
      <c r="C4" s="1467" t="s">
        <v>139</v>
      </c>
      <c r="D4" s="2057" t="s">
        <v>871</v>
      </c>
      <c r="E4" s="2058"/>
      <c r="F4" s="222" t="s">
        <v>909</v>
      </c>
      <c r="G4" s="223" t="s">
        <v>887</v>
      </c>
      <c r="H4" s="222" t="s">
        <v>888</v>
      </c>
      <c r="I4" s="221" t="s">
        <v>882</v>
      </c>
    </row>
    <row r="5" spans="1:9">
      <c r="A5" s="1419" t="s">
        <v>870</v>
      </c>
      <c r="B5" s="1418"/>
      <c r="C5" s="1468"/>
      <c r="D5" s="2059" t="s">
        <v>869</v>
      </c>
      <c r="E5" s="2060"/>
      <c r="F5" s="1417">
        <v>1256700.3400000001</v>
      </c>
      <c r="G5" s="1416">
        <v>725000.2</v>
      </c>
      <c r="H5" s="1415">
        <v>1456900</v>
      </c>
      <c r="I5" s="1415"/>
    </row>
    <row r="6" spans="1:9">
      <c r="A6" s="1409" t="s">
        <v>868</v>
      </c>
      <c r="B6" s="1408"/>
      <c r="C6" s="1469"/>
      <c r="D6" s="2061" t="s">
        <v>825</v>
      </c>
      <c r="E6" s="2062"/>
      <c r="F6" s="1406"/>
      <c r="G6" s="1407"/>
      <c r="H6" s="1406"/>
      <c r="I6" s="1411"/>
    </row>
    <row r="7" spans="1:9">
      <c r="A7" s="1409"/>
      <c r="B7" s="1408"/>
      <c r="C7" s="1470"/>
      <c r="D7" s="2071" t="s">
        <v>867</v>
      </c>
      <c r="E7" s="2072"/>
      <c r="F7" s="1406"/>
      <c r="G7" s="1407"/>
      <c r="H7" s="1406"/>
      <c r="I7" s="1411"/>
    </row>
    <row r="8" spans="1:9">
      <c r="A8" s="1409" t="s">
        <v>866</v>
      </c>
      <c r="B8" s="1408" t="s">
        <v>30</v>
      </c>
      <c r="C8" s="1469"/>
      <c r="D8" s="2061" t="s">
        <v>865</v>
      </c>
      <c r="E8" s="2062"/>
      <c r="F8" s="1414">
        <f>SUM(F50)</f>
        <v>294097847.30000001</v>
      </c>
      <c r="G8" s="1413">
        <f>SUM(G50)</f>
        <v>83956000</v>
      </c>
      <c r="H8" s="1412">
        <f>SUM(H50)</f>
        <v>80990371.426666677</v>
      </c>
      <c r="I8" s="1742">
        <f>SUM(I50)</f>
        <v>143771321.75999999</v>
      </c>
    </row>
    <row r="9" spans="1:9">
      <c r="A9" s="1409"/>
      <c r="B9" s="1408"/>
      <c r="C9" s="1470"/>
      <c r="D9" s="2071" t="s">
        <v>864</v>
      </c>
      <c r="E9" s="2072"/>
      <c r="F9" s="1406"/>
      <c r="G9" s="1407"/>
      <c r="H9" s="1406"/>
      <c r="I9" s="1411"/>
    </row>
    <row r="10" spans="1:9">
      <c r="A10" s="1409" t="s">
        <v>863</v>
      </c>
      <c r="B10" s="1408" t="s">
        <v>63</v>
      </c>
      <c r="C10" s="1469"/>
      <c r="D10" s="2061" t="s">
        <v>862</v>
      </c>
      <c r="E10" s="2062"/>
      <c r="F10" s="1737">
        <v>1378203276.74</v>
      </c>
      <c r="G10" s="1407">
        <f>SUM(G62)</f>
        <v>3565380199</v>
      </c>
      <c r="H10" s="1410">
        <f>SUM(H62)</f>
        <v>317233435.61220002</v>
      </c>
      <c r="I10" s="1405">
        <f>SUM(I62)</f>
        <v>3712546866</v>
      </c>
    </row>
    <row r="11" spans="1:9">
      <c r="A11" s="1409" t="s">
        <v>861</v>
      </c>
      <c r="B11" s="1408" t="s">
        <v>60</v>
      </c>
      <c r="C11" s="1469"/>
      <c r="D11" s="2061" t="s">
        <v>860</v>
      </c>
      <c r="E11" s="2062"/>
      <c r="F11" s="1406">
        <f>SUM(F65)</f>
        <v>563107852.05999994</v>
      </c>
      <c r="G11" s="1407">
        <f>SUM(G65)</f>
        <v>1885690805</v>
      </c>
      <c r="H11" s="1405">
        <f>SUM(H65)</f>
        <v>1807740193.3199999</v>
      </c>
      <c r="I11" s="1405">
        <f>SUM(I65)</f>
        <v>3936690805</v>
      </c>
    </row>
    <row r="12" spans="1:9">
      <c r="A12" s="1409" t="s">
        <v>859</v>
      </c>
      <c r="B12" s="1408" t="s">
        <v>36</v>
      </c>
      <c r="C12" s="1469"/>
      <c r="D12" s="2073" t="s">
        <v>807</v>
      </c>
      <c r="E12" s="2074"/>
      <c r="F12" s="1406">
        <f>SUM(F63)</f>
        <v>487234657.44999999</v>
      </c>
      <c r="G12" s="1407">
        <f>SUM(G63)</f>
        <v>1480821954</v>
      </c>
      <c r="H12" s="1406">
        <f>SUM(H63)</f>
        <v>720831022.05649984</v>
      </c>
      <c r="I12" s="1405">
        <f>SUM(I63)</f>
        <v>4491709083</v>
      </c>
    </row>
    <row r="13" spans="1:9">
      <c r="A13" s="1409" t="s">
        <v>858</v>
      </c>
      <c r="B13" s="1408" t="s">
        <v>11</v>
      </c>
      <c r="C13" s="1469"/>
      <c r="D13" s="2061" t="s">
        <v>857</v>
      </c>
      <c r="E13" s="2062"/>
      <c r="F13" s="1406">
        <f>SUM(F67)</f>
        <v>0</v>
      </c>
      <c r="G13" s="1407">
        <f>SUM(G67)</f>
        <v>70000000</v>
      </c>
      <c r="H13" s="1406">
        <f>SUM(H67)</f>
        <v>0</v>
      </c>
      <c r="I13" s="1405">
        <f>SUM(I67)</f>
        <v>100000000</v>
      </c>
    </row>
    <row r="14" spans="1:9" ht="15.75" thickBot="1">
      <c r="A14" s="1404" t="s">
        <v>856</v>
      </c>
      <c r="B14" s="1403" t="s">
        <v>36</v>
      </c>
      <c r="C14" s="1471"/>
      <c r="D14" s="2075" t="s">
        <v>855</v>
      </c>
      <c r="E14" s="2076"/>
      <c r="F14" s="1402">
        <f>SUM(F70:F71)</f>
        <v>0</v>
      </c>
      <c r="G14" s="1402">
        <f>SUM(G70:G71)</f>
        <v>0</v>
      </c>
      <c r="H14" s="1402">
        <f>SUM(H70:H71)</f>
        <v>0</v>
      </c>
      <c r="I14" s="1401">
        <f>SUM(I70:I71)</f>
        <v>0</v>
      </c>
    </row>
    <row r="15" spans="1:9" ht="15.75" thickBot="1">
      <c r="A15" s="1400"/>
      <c r="B15" s="1399"/>
      <c r="C15" s="1472"/>
      <c r="D15" s="2077" t="s">
        <v>854</v>
      </c>
      <c r="E15" s="2078"/>
      <c r="F15" s="1398">
        <f>SUM(F5:F14)</f>
        <v>2723900333.8899999</v>
      </c>
      <c r="G15" s="1397">
        <f>SUM(G5:G14)</f>
        <v>7086573958.1999998</v>
      </c>
      <c r="H15" s="1396">
        <f>SUM(H5:H14)</f>
        <v>2928251922.4153666</v>
      </c>
      <c r="I15" s="1395">
        <f>SUM(I5:I14)</f>
        <v>12384718075.76</v>
      </c>
    </row>
    <row r="16" spans="1:9" ht="15.75" thickBot="1">
      <c r="A16" s="1394"/>
      <c r="B16" s="1393"/>
      <c r="C16" s="1473"/>
      <c r="D16" s="2077" t="s">
        <v>853</v>
      </c>
      <c r="E16" s="2078"/>
      <c r="F16" s="1385"/>
      <c r="G16" s="1392"/>
      <c r="H16" s="1385"/>
      <c r="I16" s="1391"/>
    </row>
    <row r="17" spans="1:9" ht="15.75" thickBot="1">
      <c r="A17" s="1390" t="s">
        <v>852</v>
      </c>
      <c r="B17" s="1389" t="s">
        <v>63</v>
      </c>
      <c r="C17" s="1474"/>
      <c r="D17" s="2079" t="s">
        <v>851</v>
      </c>
      <c r="E17" s="2080"/>
      <c r="F17" s="1388">
        <f t="shared" ref="F17:I18" si="0">SUM(F391)</f>
        <v>1540183339.0233333</v>
      </c>
      <c r="G17" s="1387">
        <f t="shared" si="0"/>
        <v>2701242921.1999998</v>
      </c>
      <c r="H17" s="1386">
        <f t="shared" si="0"/>
        <v>1241122294.875</v>
      </c>
      <c r="I17" s="1379">
        <f t="shared" si="0"/>
        <v>3374810718.7600002</v>
      </c>
    </row>
    <row r="18" spans="1:9" ht="15.75" thickBot="1">
      <c r="A18" s="1383" t="s">
        <v>850</v>
      </c>
      <c r="B18" s="1382" t="s">
        <v>63</v>
      </c>
      <c r="C18" s="1475"/>
      <c r="D18" s="2079" t="s">
        <v>849</v>
      </c>
      <c r="E18" s="2080"/>
      <c r="F18" s="1381">
        <f t="shared" si="0"/>
        <v>726416684.56000006</v>
      </c>
      <c r="G18" s="1380">
        <f t="shared" si="0"/>
        <v>1547240690</v>
      </c>
      <c r="H18" s="1385">
        <f t="shared" si="0"/>
        <v>749048313.5</v>
      </c>
      <c r="I18" s="1384">
        <f t="shared" si="0"/>
        <v>1754407357</v>
      </c>
    </row>
    <row r="19" spans="1:9" ht="15.75" thickBot="1">
      <c r="A19" s="1383" t="s">
        <v>848</v>
      </c>
      <c r="B19" s="1382" t="s">
        <v>63</v>
      </c>
      <c r="C19" s="1475"/>
      <c r="D19" s="2079" t="s">
        <v>847</v>
      </c>
      <c r="E19" s="2080"/>
      <c r="F19" s="1381">
        <f>SUM(F2618)</f>
        <v>416670074.17999995</v>
      </c>
      <c r="G19" s="1380">
        <f>SUM(G2618)</f>
        <v>2838090347</v>
      </c>
      <c r="H19" s="1759">
        <f>SUM(H2618)</f>
        <v>1370780021.73</v>
      </c>
      <c r="I19" s="1379">
        <f>SUM(I2618)</f>
        <v>7255500000</v>
      </c>
    </row>
    <row r="20" spans="1:9" ht="15.75" thickBot="1">
      <c r="A20" s="1378"/>
      <c r="B20" s="1377"/>
      <c r="C20" s="1476"/>
      <c r="D20" s="1376" t="s">
        <v>846</v>
      </c>
      <c r="E20" s="1375"/>
      <c r="F20" s="1374">
        <f>SUM(F17:F19)</f>
        <v>2683270097.7633333</v>
      </c>
      <c r="G20" s="1739">
        <f>SUM(G17:G19)</f>
        <v>7086573958.1999998</v>
      </c>
      <c r="H20" s="1373">
        <f>SUM(H17:H19)</f>
        <v>3360950630.105</v>
      </c>
      <c r="I20" s="1372">
        <f>SUM(I17:I19)</f>
        <v>12384718075.76</v>
      </c>
    </row>
    <row r="21" spans="1:9" ht="15.75" thickBot="1">
      <c r="A21" s="2081" t="s">
        <v>845</v>
      </c>
      <c r="B21" s="2082"/>
      <c r="C21" s="2082"/>
      <c r="D21" s="2082"/>
      <c r="E21" s="2082"/>
      <c r="F21" s="2042"/>
      <c r="G21" s="1371">
        <v>0</v>
      </c>
      <c r="H21" s="1371"/>
      <c r="I21" s="1738">
        <f>SUM(I15-I20)</f>
        <v>0</v>
      </c>
    </row>
    <row r="22" spans="1:9" ht="15.75">
      <c r="A22" s="2034" t="s">
        <v>844</v>
      </c>
      <c r="B22" s="2035"/>
      <c r="C22" s="2035"/>
      <c r="D22" s="2035"/>
      <c r="E22" s="2035"/>
      <c r="F22" s="2035"/>
      <c r="G22" s="2035"/>
      <c r="H22" s="2035"/>
      <c r="I22" s="2036"/>
    </row>
    <row r="23" spans="1:9" ht="15.75" thickBot="1">
      <c r="A23" s="2037" t="s">
        <v>878</v>
      </c>
      <c r="B23" s="2038"/>
      <c r="C23" s="2038"/>
      <c r="D23" s="2038"/>
      <c r="E23" s="2039" t="s">
        <v>890</v>
      </c>
      <c r="F23" s="2039"/>
      <c r="G23" s="2039"/>
      <c r="H23" s="2039"/>
      <c r="I23" s="2040"/>
    </row>
    <row r="24" spans="1:9" ht="15.75" thickBot="1">
      <c r="A24" s="1370" t="s">
        <v>186</v>
      </c>
      <c r="B24" s="2041" t="s">
        <v>843</v>
      </c>
      <c r="C24" s="2041"/>
      <c r="D24" s="2041"/>
      <c r="E24" s="2042" t="s">
        <v>186</v>
      </c>
      <c r="F24" s="2043"/>
      <c r="G24" s="1369" t="s">
        <v>891</v>
      </c>
      <c r="H24" s="1368" t="s">
        <v>892</v>
      </c>
      <c r="I24" s="1367" t="s">
        <v>842</v>
      </c>
    </row>
    <row r="25" spans="1:9">
      <c r="A25" s="1366" t="s">
        <v>149</v>
      </c>
      <c r="B25" s="2044">
        <f>I17</f>
        <v>3374810718.7600002</v>
      </c>
      <c r="C25" s="2045"/>
      <c r="D25" s="1365">
        <f>SUM(I17/I15*100)</f>
        <v>27.249798486453653</v>
      </c>
      <c r="E25" s="2046" t="s">
        <v>149</v>
      </c>
      <c r="F25" s="2047"/>
      <c r="G25" s="1364">
        <f>SUM(G391)</f>
        <v>2701242921.1999998</v>
      </c>
      <c r="H25" s="1363">
        <f>SUM(H391)</f>
        <v>1241122294.875</v>
      </c>
      <c r="I25" s="1358">
        <f>G25/G28*100</f>
        <v>38.11775530931056</v>
      </c>
    </row>
    <row r="26" spans="1:9">
      <c r="A26" s="1362" t="s">
        <v>400</v>
      </c>
      <c r="B26" s="2063">
        <f>I18</f>
        <v>1754407357</v>
      </c>
      <c r="C26" s="2064"/>
      <c r="D26" s="1361">
        <f>SUM(I18/I15*100)</f>
        <v>14.165904675971714</v>
      </c>
      <c r="E26" s="2065" t="s">
        <v>400</v>
      </c>
      <c r="F26" s="2066"/>
      <c r="G26" s="1360">
        <f>SUM(G392)</f>
        <v>1547240690</v>
      </c>
      <c r="H26" s="1359">
        <f>SUM(H392)</f>
        <v>749048313.5</v>
      </c>
      <c r="I26" s="1358">
        <f>G26/G28*100</f>
        <v>21.833409192176152</v>
      </c>
    </row>
    <row r="27" spans="1:9" ht="15.75" thickBot="1">
      <c r="A27" s="1357" t="s">
        <v>841</v>
      </c>
      <c r="B27" s="2067">
        <f>I19</f>
        <v>7255500000</v>
      </c>
      <c r="C27" s="2068"/>
      <c r="D27" s="1356">
        <f>SUM(I19/I15*100)</f>
        <v>58.584296837574634</v>
      </c>
      <c r="E27" s="2069" t="s">
        <v>841</v>
      </c>
      <c r="F27" s="2070"/>
      <c r="G27" s="1355">
        <f>SUM(G2618)</f>
        <v>2838090347</v>
      </c>
      <c r="H27" s="1758">
        <f>SUM(H2618)</f>
        <v>1370780021.73</v>
      </c>
      <c r="I27" s="1358">
        <f>G27/G28*100</f>
        <v>40.048835498513291</v>
      </c>
    </row>
    <row r="28" spans="1:9" ht="15.75" thickBot="1">
      <c r="A28" s="1354" t="s">
        <v>0</v>
      </c>
      <c r="B28" s="2007">
        <f>SUM(B25:C27)</f>
        <v>12384718075.76</v>
      </c>
      <c r="C28" s="2008"/>
      <c r="D28" s="1353">
        <f>SUM(D25:D27)</f>
        <v>100</v>
      </c>
      <c r="E28" s="2009" t="s">
        <v>0</v>
      </c>
      <c r="F28" s="2010"/>
      <c r="G28" s="1352">
        <f>SUM(G25:G27)</f>
        <v>7086573958.1999998</v>
      </c>
      <c r="H28" s="1351">
        <f>SUM(H25:H27)</f>
        <v>3360950630.105</v>
      </c>
      <c r="I28" s="1353">
        <f>SUM(I25:I27)</f>
        <v>100</v>
      </c>
    </row>
    <row r="29" spans="1:9" ht="16.5" thickBot="1">
      <c r="A29" s="1350"/>
      <c r="B29" s="2011"/>
      <c r="C29" s="2012"/>
      <c r="D29" s="1349"/>
      <c r="E29" s="2013"/>
      <c r="F29" s="2014"/>
      <c r="G29" s="1348"/>
      <c r="H29" s="1347"/>
      <c r="I29" s="1346"/>
    </row>
    <row r="30" spans="1:9" ht="31.5">
      <c r="A30" s="2015" t="s">
        <v>144</v>
      </c>
      <c r="B30" s="2016"/>
      <c r="C30" s="2016"/>
      <c r="D30" s="2016"/>
      <c r="E30" s="2016"/>
      <c r="F30" s="2016"/>
      <c r="G30" s="2016"/>
      <c r="H30" s="2016"/>
      <c r="I30" s="2017"/>
    </row>
    <row r="31" spans="1:9" ht="22.5">
      <c r="A31" s="2018" t="s">
        <v>143</v>
      </c>
      <c r="B31" s="2019"/>
      <c r="C31" s="2019"/>
      <c r="D31" s="2019"/>
      <c r="E31" s="2019"/>
      <c r="F31" s="2019"/>
      <c r="G31" s="2019"/>
      <c r="H31" s="2019"/>
      <c r="I31" s="2020"/>
    </row>
    <row r="32" spans="1:9" ht="24.75">
      <c r="A32" s="2021" t="s">
        <v>883</v>
      </c>
      <c r="B32" s="2022"/>
      <c r="C32" s="2022"/>
      <c r="D32" s="2022"/>
      <c r="E32" s="2022"/>
      <c r="F32" s="2022"/>
      <c r="G32" s="2022"/>
      <c r="H32" s="2022"/>
      <c r="I32" s="2023"/>
    </row>
    <row r="33" spans="1:9" ht="20.25" customHeight="1" thickBot="1">
      <c r="A33" s="2024" t="s">
        <v>840</v>
      </c>
      <c r="B33" s="2025"/>
      <c r="C33" s="2025"/>
      <c r="D33" s="2025"/>
      <c r="E33" s="2025"/>
      <c r="F33" s="2025"/>
      <c r="G33" s="2025"/>
      <c r="H33" s="2026"/>
      <c r="I33" s="2027"/>
    </row>
    <row r="34" spans="1:9" ht="43.5" thickBot="1">
      <c r="A34" s="1345" t="s">
        <v>839</v>
      </c>
      <c r="B34" s="1344" t="s">
        <v>838</v>
      </c>
      <c r="C34" s="1477" t="s">
        <v>139</v>
      </c>
      <c r="D34" s="2028" t="s">
        <v>837</v>
      </c>
      <c r="E34" s="2029"/>
      <c r="F34" s="222" t="s">
        <v>909</v>
      </c>
      <c r="G34" s="223" t="s">
        <v>887</v>
      </c>
      <c r="H34" s="222" t="s">
        <v>888</v>
      </c>
      <c r="I34" s="221" t="s">
        <v>882</v>
      </c>
    </row>
    <row r="35" spans="1:9" ht="15.75">
      <c r="A35" s="1343">
        <v>12010000</v>
      </c>
      <c r="B35" s="1342"/>
      <c r="C35" s="1478">
        <v>31931500</v>
      </c>
      <c r="D35" s="2030" t="s">
        <v>836</v>
      </c>
      <c r="E35" s="2031"/>
      <c r="F35" s="1341">
        <f>SUM(F78)</f>
        <v>153600.29999999999</v>
      </c>
      <c r="G35" s="1341">
        <f>SUM(G78)</f>
        <v>470000</v>
      </c>
      <c r="H35" s="1340">
        <f>SUM(H78)</f>
        <v>1144166.67</v>
      </c>
      <c r="I35" s="1335">
        <f>SUM(I78)</f>
        <v>470000</v>
      </c>
    </row>
    <row r="36" spans="1:9" ht="15.75">
      <c r="A36" s="1337">
        <v>12010200</v>
      </c>
      <c r="B36" s="1336"/>
      <c r="C36" s="1479">
        <v>31931500</v>
      </c>
      <c r="D36" s="2032" t="s">
        <v>835</v>
      </c>
      <c r="E36" s="2033"/>
      <c r="F36" s="1339">
        <f>SUM(F84)</f>
        <v>0</v>
      </c>
      <c r="G36" s="1339">
        <f>SUM(G84)</f>
        <v>0</v>
      </c>
      <c r="H36" s="1338">
        <f>SUM(H84)</f>
        <v>0</v>
      </c>
      <c r="I36" s="1335">
        <f>SUM(I84)</f>
        <v>0</v>
      </c>
    </row>
    <row r="37" spans="1:9" ht="15.75">
      <c r="A37" s="1337">
        <v>12020100</v>
      </c>
      <c r="B37" s="1336"/>
      <c r="C37" s="1479">
        <v>31931500</v>
      </c>
      <c r="D37" s="2032" t="s">
        <v>834</v>
      </c>
      <c r="E37" s="2033"/>
      <c r="F37" s="1339">
        <f>SUM(F172)</f>
        <v>1920000</v>
      </c>
      <c r="G37" s="1339">
        <f>SUM(G172)</f>
        <v>2035000</v>
      </c>
      <c r="H37" s="1338">
        <f>SUM(H172)</f>
        <v>1421226.6666666667</v>
      </c>
      <c r="I37" s="1335">
        <f>SUM(I172)</f>
        <v>2035000</v>
      </c>
    </row>
    <row r="38" spans="1:9" ht="15.75">
      <c r="A38" s="1337" t="s">
        <v>833</v>
      </c>
      <c r="B38" s="1336"/>
      <c r="C38" s="1479">
        <v>31931500</v>
      </c>
      <c r="D38" s="2032" t="s">
        <v>832</v>
      </c>
      <c r="E38" s="2033"/>
      <c r="F38" s="1339">
        <f>SUM(F240)</f>
        <v>68772202</v>
      </c>
      <c r="G38" s="1339">
        <f>SUM(G240)</f>
        <v>73128000</v>
      </c>
      <c r="H38" s="1338">
        <f>SUM(H240)</f>
        <v>19812000</v>
      </c>
      <c r="I38" s="1335">
        <f>SUM(I240)</f>
        <v>131218321.76000001</v>
      </c>
    </row>
    <row r="39" spans="1:9" ht="15.75">
      <c r="A39" s="1337">
        <v>12020500</v>
      </c>
      <c r="B39" s="1336"/>
      <c r="C39" s="1479">
        <v>31931500</v>
      </c>
      <c r="D39" s="2032" t="s">
        <v>831</v>
      </c>
      <c r="E39" s="2033"/>
      <c r="F39" s="1339">
        <f>SUM(F249)</f>
        <v>0</v>
      </c>
      <c r="G39" s="1339">
        <f>SUM(G249)</f>
        <v>0</v>
      </c>
      <c r="H39" s="1338">
        <f>SUM(H249)</f>
        <v>0</v>
      </c>
      <c r="I39" s="1335">
        <f>SUM(I249)</f>
        <v>0</v>
      </c>
    </row>
    <row r="40" spans="1:9" ht="15.75">
      <c r="A40" s="1337">
        <v>12020600</v>
      </c>
      <c r="B40" s="1336"/>
      <c r="C40" s="1479">
        <v>31931500</v>
      </c>
      <c r="D40" s="2032" t="s">
        <v>830</v>
      </c>
      <c r="E40" s="2033"/>
      <c r="F40" s="1339">
        <f>SUM(F273)</f>
        <v>180000</v>
      </c>
      <c r="G40" s="1339">
        <f>SUM(G273)</f>
        <v>182000</v>
      </c>
      <c r="H40" s="1338">
        <f>SUM(H273)</f>
        <v>56155478.090000004</v>
      </c>
      <c r="I40" s="1335">
        <f>SUM(I273)</f>
        <v>182000</v>
      </c>
    </row>
    <row r="41" spans="1:9" ht="15.75">
      <c r="A41" s="1337">
        <v>12020700</v>
      </c>
      <c r="B41" s="1336"/>
      <c r="C41" s="1479">
        <v>31931500</v>
      </c>
      <c r="D41" s="2032" t="s">
        <v>829</v>
      </c>
      <c r="E41" s="2033"/>
      <c r="F41" s="1339">
        <f>SUM(F316)</f>
        <v>1815000</v>
      </c>
      <c r="G41" s="1339">
        <f>SUM(G316)</f>
        <v>1616000</v>
      </c>
      <c r="H41" s="1338">
        <f>SUM(H316)</f>
        <v>932500</v>
      </c>
      <c r="I41" s="1335">
        <f>SUM(I316)</f>
        <v>2616000</v>
      </c>
    </row>
    <row r="42" spans="1:9" ht="15.75">
      <c r="A42" s="1337" t="s">
        <v>828</v>
      </c>
      <c r="B42" s="1336"/>
      <c r="C42" s="1479">
        <v>31931500</v>
      </c>
      <c r="D42" s="2032" t="s">
        <v>827</v>
      </c>
      <c r="E42" s="2033"/>
      <c r="F42" s="1335">
        <f>SUM(F322)</f>
        <v>0</v>
      </c>
      <c r="G42" s="1335">
        <f>SUM(G322)</f>
        <v>0</v>
      </c>
      <c r="H42" s="1335">
        <f>SUM(H322)</f>
        <v>0</v>
      </c>
      <c r="I42" s="1335">
        <f>SUM(I322)</f>
        <v>0</v>
      </c>
    </row>
    <row r="43" spans="1:9" ht="15.75">
      <c r="A43" s="1337">
        <v>12621000</v>
      </c>
      <c r="B43" s="1336"/>
      <c r="C43" s="1479">
        <v>31931500</v>
      </c>
      <c r="D43" s="2032" t="s">
        <v>826</v>
      </c>
      <c r="E43" s="2033"/>
      <c r="F43" s="1335">
        <f>SUM(F330)</f>
        <v>0</v>
      </c>
      <c r="G43" s="1335">
        <f>SUM(G330)</f>
        <v>0</v>
      </c>
      <c r="H43" s="1335">
        <f>SUM(H330)</f>
        <v>0</v>
      </c>
      <c r="I43" s="1335">
        <f>SUM(I330)</f>
        <v>0</v>
      </c>
    </row>
    <row r="44" spans="1:9" ht="15.75">
      <c r="A44" s="1337">
        <v>12021100</v>
      </c>
      <c r="B44" s="1336"/>
      <c r="C44" s="1479">
        <v>31931500</v>
      </c>
      <c r="D44" s="2032" t="s">
        <v>825</v>
      </c>
      <c r="E44" s="2033"/>
      <c r="F44" s="1339">
        <f>SUM(F340)</f>
        <v>1800000</v>
      </c>
      <c r="G44" s="1339">
        <f>SUM(H340)</f>
        <v>1525000</v>
      </c>
      <c r="H44" s="1338">
        <f>SUM(H340)</f>
        <v>1525000</v>
      </c>
      <c r="I44" s="1335">
        <f>SUM(I340)</f>
        <v>2250000</v>
      </c>
    </row>
    <row r="45" spans="1:9" ht="15.75">
      <c r="A45" s="1337">
        <v>12021200</v>
      </c>
      <c r="B45" s="1336"/>
      <c r="C45" s="1479">
        <v>31931500</v>
      </c>
      <c r="D45" s="2032" t="s">
        <v>824</v>
      </c>
      <c r="E45" s="2033"/>
      <c r="F45" s="1335">
        <f>SUM(F348)</f>
        <v>0</v>
      </c>
      <c r="G45" s="1335">
        <f>SUM(G348)</f>
        <v>0</v>
      </c>
      <c r="H45" s="1335">
        <f>SUM(H348)</f>
        <v>0</v>
      </c>
      <c r="I45" s="1335">
        <f>SUM(I348)</f>
        <v>0</v>
      </c>
    </row>
    <row r="46" spans="1:9" ht="15.75">
      <c r="A46" s="1337">
        <v>13010100</v>
      </c>
      <c r="B46" s="1336"/>
      <c r="C46" s="1479">
        <v>31931500</v>
      </c>
      <c r="D46" s="2032" t="s">
        <v>535</v>
      </c>
      <c r="E46" s="2033"/>
      <c r="F46" s="1338">
        <f>SUM(F354)</f>
        <v>5000000</v>
      </c>
      <c r="G46" s="1338">
        <f>SUM(G354)</f>
        <v>5000000</v>
      </c>
      <c r="H46" s="1338">
        <f>SUM(H354)</f>
        <v>0</v>
      </c>
      <c r="I46" s="1335">
        <f>SUM(I354)</f>
        <v>5000000</v>
      </c>
    </row>
    <row r="47" spans="1:9" ht="15.75">
      <c r="A47" s="1337" t="s">
        <v>823</v>
      </c>
      <c r="B47" s="1336"/>
      <c r="C47" s="1479">
        <v>31931500</v>
      </c>
      <c r="D47" s="2032" t="s">
        <v>822</v>
      </c>
      <c r="E47" s="2033"/>
      <c r="F47" s="1339">
        <f>SUM(F358)</f>
        <v>214457045</v>
      </c>
      <c r="G47" s="1339">
        <f>SUM(G358)</f>
        <v>0</v>
      </c>
      <c r="H47" s="1338">
        <f>SUM(H358)</f>
        <v>0</v>
      </c>
      <c r="I47" s="1335">
        <f>SUM(I358)</f>
        <v>0</v>
      </c>
    </row>
    <row r="48" spans="1:9" ht="15.75">
      <c r="A48" s="1337" t="s">
        <v>821</v>
      </c>
      <c r="B48" s="1336"/>
      <c r="C48" s="1479">
        <v>31931500</v>
      </c>
      <c r="D48" s="2032" t="s">
        <v>820</v>
      </c>
      <c r="E48" s="2033"/>
      <c r="F48" s="1335">
        <f>SUM(F363)</f>
        <v>0</v>
      </c>
      <c r="G48" s="1335">
        <f>SUM(G363)</f>
        <v>0</v>
      </c>
      <c r="H48" s="1335">
        <f>SUM(H363)</f>
        <v>0</v>
      </c>
      <c r="I48" s="1335">
        <f>SUM(I363)</f>
        <v>0</v>
      </c>
    </row>
    <row r="49" spans="1:9" ht="16.5" thickBot="1">
      <c r="A49" s="1334" t="s">
        <v>819</v>
      </c>
      <c r="B49" s="1333"/>
      <c r="C49" s="1480">
        <v>31931500</v>
      </c>
      <c r="D49" s="2005" t="s">
        <v>818</v>
      </c>
      <c r="E49" s="2006"/>
      <c r="F49" s="1332">
        <f>SUM(F369)</f>
        <v>0</v>
      </c>
      <c r="G49" s="1332">
        <f>SUM(G369)</f>
        <v>0</v>
      </c>
      <c r="H49" s="1332">
        <f>SUM(H369)</f>
        <v>0</v>
      </c>
      <c r="I49" s="1332">
        <f>SUM(I369)</f>
        <v>0</v>
      </c>
    </row>
    <row r="50" spans="1:9" ht="16.5" thickBot="1">
      <c r="A50" s="1331"/>
      <c r="B50" s="1330"/>
      <c r="C50" s="1481"/>
      <c r="D50" s="1995" t="s">
        <v>817</v>
      </c>
      <c r="E50" s="1996"/>
      <c r="F50" s="1328">
        <f>SUM(F35:F49)</f>
        <v>294097847.30000001</v>
      </c>
      <c r="G50" s="1329">
        <f>SUM(G35:G49)</f>
        <v>83956000</v>
      </c>
      <c r="H50" s="1328">
        <f>SUM(H35:H49)</f>
        <v>80990371.426666677</v>
      </c>
      <c r="I50" s="1743">
        <f>SUM(I35:I49)</f>
        <v>143771321.75999999</v>
      </c>
    </row>
    <row r="51" spans="1:9" ht="15.75">
      <c r="A51" s="1327">
        <v>11010101</v>
      </c>
      <c r="B51" s="1326"/>
      <c r="C51" s="1482">
        <v>31931500</v>
      </c>
      <c r="D51" s="1997" t="s">
        <v>816</v>
      </c>
      <c r="E51" s="1998"/>
      <c r="F51" s="1325">
        <f>SUM(F62:F65)</f>
        <v>2238802575.8433332</v>
      </c>
      <c r="G51" s="1324">
        <f>SUM(G62:G65)</f>
        <v>6931892958</v>
      </c>
      <c r="H51" s="1323">
        <f>SUM(H62:H65)</f>
        <v>2845804650.9886999</v>
      </c>
      <c r="I51" s="1322">
        <f>SUM(I62:I65)</f>
        <v>12140946754</v>
      </c>
    </row>
    <row r="52" spans="1:9" ht="15.75">
      <c r="A52" s="1321"/>
      <c r="B52" s="1320"/>
      <c r="C52" s="1483">
        <v>31931500</v>
      </c>
      <c r="D52" s="1999" t="s">
        <v>815</v>
      </c>
      <c r="E52" s="2000"/>
      <c r="F52" s="1319">
        <f>SUM(F67)</f>
        <v>0</v>
      </c>
      <c r="G52" s="1318">
        <f>SUM(G67)</f>
        <v>70000000</v>
      </c>
      <c r="H52" s="1317">
        <f>SUM(H67)</f>
        <v>0</v>
      </c>
      <c r="I52" s="1316">
        <f>SUM(I67)</f>
        <v>100000000</v>
      </c>
    </row>
    <row r="53" spans="1:9" ht="16.5" thickBot="1">
      <c r="A53" s="1315"/>
      <c r="B53" s="1314"/>
      <c r="C53" s="1484">
        <v>31931500</v>
      </c>
      <c r="D53" s="2001" t="s">
        <v>814</v>
      </c>
      <c r="E53" s="2002"/>
      <c r="F53" s="1313">
        <f>SUM(F70:F71)</f>
        <v>0</v>
      </c>
      <c r="G53" s="1313">
        <f>SUM(G70:G71)</f>
        <v>0</v>
      </c>
      <c r="H53" s="1313">
        <f>SUM(H70:H71)</f>
        <v>0</v>
      </c>
      <c r="I53" s="1312">
        <f>SUM(I70:I71)</f>
        <v>0</v>
      </c>
    </row>
    <row r="54" spans="1:9" ht="16.5" thickBot="1">
      <c r="A54" s="1311"/>
      <c r="B54" s="1310"/>
      <c r="C54" s="1485"/>
      <c r="D54" s="1995" t="s">
        <v>813</v>
      </c>
      <c r="E54" s="1996"/>
      <c r="F54" s="1307">
        <f>SUM(F51:F53)</f>
        <v>2238802575.8433332</v>
      </c>
      <c r="G54" s="1309">
        <f>SUM(G51:G53)</f>
        <v>7001892958</v>
      </c>
      <c r="H54" s="1308">
        <f>SUM(H51:H53)</f>
        <v>2845804650.9886999</v>
      </c>
      <c r="I54" s="1307">
        <f>SUM(I51:I53)</f>
        <v>12240946754</v>
      </c>
    </row>
    <row r="55" spans="1:9" ht="19.5">
      <c r="A55" s="1981" t="s">
        <v>144</v>
      </c>
      <c r="B55" s="1982"/>
      <c r="C55" s="1982"/>
      <c r="D55" s="1982"/>
      <c r="E55" s="1982"/>
      <c r="F55" s="1982"/>
      <c r="G55" s="1982"/>
      <c r="H55" s="1982"/>
      <c r="I55" s="1983"/>
    </row>
    <row r="56" spans="1:9" ht="19.5">
      <c r="A56" s="1984" t="s">
        <v>143</v>
      </c>
      <c r="B56" s="1985"/>
      <c r="C56" s="1985"/>
      <c r="D56" s="1985"/>
      <c r="E56" s="1985"/>
      <c r="F56" s="1985"/>
      <c r="G56" s="1985"/>
      <c r="H56" s="1985"/>
      <c r="I56" s="1986"/>
    </row>
    <row r="57" spans="1:9" ht="19.5">
      <c r="A57" s="1987" t="s">
        <v>883</v>
      </c>
      <c r="B57" s="1988"/>
      <c r="C57" s="1988"/>
      <c r="D57" s="1988"/>
      <c r="E57" s="1988"/>
      <c r="F57" s="1988"/>
      <c r="G57" s="1988"/>
      <c r="H57" s="1988"/>
      <c r="I57" s="1989"/>
    </row>
    <row r="58" spans="1:9" ht="20.25" customHeight="1" thickBot="1">
      <c r="A58" s="1990" t="s">
        <v>812</v>
      </c>
      <c r="B58" s="1991"/>
      <c r="C58" s="1991"/>
      <c r="D58" s="1991"/>
      <c r="E58" s="1991"/>
      <c r="F58" s="1991"/>
      <c r="G58" s="1991"/>
      <c r="H58" s="1991"/>
      <c r="I58" s="1992"/>
    </row>
    <row r="59" spans="1:9" ht="30.75" thickBot="1">
      <c r="A59" s="1306" t="s">
        <v>811</v>
      </c>
      <c r="B59" s="1305" t="s">
        <v>141</v>
      </c>
      <c r="C59" s="1486" t="s">
        <v>139</v>
      </c>
      <c r="D59" s="1993" t="s">
        <v>138</v>
      </c>
      <c r="E59" s="1994"/>
      <c r="F59" s="222" t="s">
        <v>909</v>
      </c>
      <c r="G59" s="223" t="s">
        <v>887</v>
      </c>
      <c r="H59" s="222" t="s">
        <v>888</v>
      </c>
      <c r="I59" s="221" t="s">
        <v>882</v>
      </c>
    </row>
    <row r="60" spans="1:9">
      <c r="A60" s="1304" t="s">
        <v>810</v>
      </c>
      <c r="B60" s="1303"/>
      <c r="C60" s="1487"/>
      <c r="D60" s="2003" t="s">
        <v>426</v>
      </c>
      <c r="E60" s="2004"/>
      <c r="F60" s="1302"/>
      <c r="G60" s="1302"/>
      <c r="H60" s="1301"/>
      <c r="I60" s="1300"/>
    </row>
    <row r="61" spans="1:9" ht="15.75">
      <c r="A61" s="1274">
        <v>11000000</v>
      </c>
      <c r="B61" s="1273"/>
      <c r="C61" s="1488"/>
      <c r="D61" s="1294" t="s">
        <v>809</v>
      </c>
      <c r="E61" s="1299"/>
      <c r="F61" s="1298"/>
      <c r="G61" s="211"/>
      <c r="H61" s="1297">
        <f>SUM(H62:H71)</f>
        <v>2845804650.9886999</v>
      </c>
      <c r="I61" s="1296"/>
    </row>
    <row r="62" spans="1:9">
      <c r="A62" s="552">
        <v>11010101</v>
      </c>
      <c r="B62" s="1204" t="s">
        <v>63</v>
      </c>
      <c r="C62" s="1489">
        <v>31931500</v>
      </c>
      <c r="D62" s="1935" t="s">
        <v>808</v>
      </c>
      <c r="E62" s="1936"/>
      <c r="F62" s="1285">
        <f>G62*4/12</f>
        <v>1188460066.3333333</v>
      </c>
      <c r="G62" s="1285">
        <v>3565380199</v>
      </c>
      <c r="H62" s="1214">
        <v>317233435.61220002</v>
      </c>
      <c r="I62" s="1213">
        <f>3682546866+30000000</f>
        <v>3712546866</v>
      </c>
    </row>
    <row r="63" spans="1:9">
      <c r="A63" s="552"/>
      <c r="B63" s="1204" t="s">
        <v>63</v>
      </c>
      <c r="C63" s="1489">
        <v>31931500</v>
      </c>
      <c r="D63" s="1920" t="s">
        <v>807</v>
      </c>
      <c r="E63" s="1921"/>
      <c r="F63" s="1285">
        <v>487234657.44999999</v>
      </c>
      <c r="G63" s="1285">
        <v>1480821954</v>
      </c>
      <c r="H63" s="1214">
        <v>720831022.05649984</v>
      </c>
      <c r="I63" s="1213">
        <v>4491709083</v>
      </c>
    </row>
    <row r="64" spans="1:9">
      <c r="A64" s="1274">
        <v>110102</v>
      </c>
      <c r="B64" s="1295" t="s">
        <v>60</v>
      </c>
      <c r="C64" s="1490"/>
      <c r="D64" s="1961" t="s">
        <v>806</v>
      </c>
      <c r="E64" s="1962"/>
      <c r="F64" s="1288"/>
      <c r="G64" s="1288"/>
      <c r="H64" s="1287"/>
      <c r="I64" s="1286"/>
    </row>
    <row r="65" spans="1:9">
      <c r="A65" s="552">
        <v>11010201</v>
      </c>
      <c r="B65" s="1204" t="s">
        <v>60</v>
      </c>
      <c r="C65" s="1489">
        <v>31931500</v>
      </c>
      <c r="D65" s="1920" t="s">
        <v>805</v>
      </c>
      <c r="E65" s="1921"/>
      <c r="F65" s="1285">
        <v>563107852.05999994</v>
      </c>
      <c r="G65" s="1285">
        <v>1885690805</v>
      </c>
      <c r="H65" s="1214">
        <v>1807740193.3199999</v>
      </c>
      <c r="I65" s="1213">
        <v>3936690805</v>
      </c>
    </row>
    <row r="66" spans="1:9" ht="15.75">
      <c r="A66" s="1274">
        <v>310301</v>
      </c>
      <c r="B66" s="1295" t="s">
        <v>60</v>
      </c>
      <c r="C66" s="1490"/>
      <c r="D66" s="1294" t="s">
        <v>804</v>
      </c>
      <c r="E66" s="1293"/>
      <c r="F66" s="1288"/>
      <c r="G66" s="1288"/>
      <c r="H66" s="1287"/>
      <c r="I66" s="1286"/>
    </row>
    <row r="67" spans="1:9">
      <c r="A67" s="1252">
        <v>31030101</v>
      </c>
      <c r="B67" s="1204" t="s">
        <v>60</v>
      </c>
      <c r="C67" s="1489">
        <v>31931500</v>
      </c>
      <c r="D67" s="1920" t="s">
        <v>803</v>
      </c>
      <c r="E67" s="1921"/>
      <c r="F67" s="1285"/>
      <c r="G67" s="1292">
        <v>70000000</v>
      </c>
      <c r="H67" s="1214">
        <v>0</v>
      </c>
      <c r="I67" s="1291">
        <v>100000000</v>
      </c>
    </row>
    <row r="68" spans="1:9">
      <c r="A68" s="1290">
        <v>1402</v>
      </c>
      <c r="B68" s="1273"/>
      <c r="C68" s="1491"/>
      <c r="D68" s="1961" t="s">
        <v>802</v>
      </c>
      <c r="E68" s="1962"/>
      <c r="F68" s="1288"/>
      <c r="G68" s="1288"/>
      <c r="H68" s="1287"/>
      <c r="I68" s="1286"/>
    </row>
    <row r="69" spans="1:9" ht="15.75">
      <c r="A69" s="1290">
        <v>140202</v>
      </c>
      <c r="B69" s="1289"/>
      <c r="C69" s="1491"/>
      <c r="D69" s="1961" t="s">
        <v>802</v>
      </c>
      <c r="E69" s="1962"/>
      <c r="F69" s="1288"/>
      <c r="G69" s="1288"/>
      <c r="H69" s="1287"/>
      <c r="I69" s="1286"/>
    </row>
    <row r="70" spans="1:9" ht="15.75">
      <c r="A70" s="1252">
        <v>14020201</v>
      </c>
      <c r="B70" s="1251"/>
      <c r="C70" s="1489">
        <v>31931500</v>
      </c>
      <c r="D70" s="1920" t="s">
        <v>801</v>
      </c>
      <c r="E70" s="1921"/>
      <c r="F70" s="1285">
        <v>0</v>
      </c>
      <c r="G70" s="1285">
        <v>0</v>
      </c>
      <c r="H70" s="1214">
        <v>0</v>
      </c>
      <c r="I70" s="1284">
        <v>0</v>
      </c>
    </row>
    <row r="71" spans="1:9" ht="16.5" thickBot="1">
      <c r="A71" s="1250">
        <v>14020202</v>
      </c>
      <c r="B71" s="1249"/>
      <c r="C71" s="1492"/>
      <c r="D71" s="1922" t="s">
        <v>800</v>
      </c>
      <c r="E71" s="1923"/>
      <c r="F71" s="1212"/>
      <c r="G71" s="1212"/>
      <c r="H71" s="1210"/>
      <c r="I71" s="1283"/>
    </row>
    <row r="72" spans="1:9" ht="15.75" thickBot="1">
      <c r="A72" s="1181"/>
      <c r="B72" s="1180"/>
      <c r="C72" s="1493"/>
      <c r="D72" s="1918" t="s">
        <v>522</v>
      </c>
      <c r="E72" s="1919"/>
      <c r="F72" s="1282">
        <f>SUM(F62:F71)</f>
        <v>2238802575.8433332</v>
      </c>
      <c r="G72" s="1282">
        <f>SUM(G62:G71)</f>
        <v>7001892958</v>
      </c>
      <c r="H72" s="1281">
        <f>SUM(H62:H71)</f>
        <v>2845804650.9886999</v>
      </c>
      <c r="I72" s="1280">
        <f>SUM(I62:I71)</f>
        <v>12240946754</v>
      </c>
    </row>
    <row r="73" spans="1:9" ht="15.75">
      <c r="A73" s="1239">
        <v>12000000</v>
      </c>
      <c r="B73" s="1237" t="s">
        <v>30</v>
      </c>
      <c r="C73" s="1494"/>
      <c r="D73" s="1979" t="s">
        <v>799</v>
      </c>
      <c r="E73" s="1980"/>
      <c r="F73" s="1235"/>
      <c r="G73" s="1246"/>
      <c r="H73" s="1234"/>
      <c r="I73" s="1275"/>
    </row>
    <row r="74" spans="1:9" ht="15.75">
      <c r="A74" s="1274">
        <v>12010000</v>
      </c>
      <c r="B74" s="1273"/>
      <c r="C74" s="1488"/>
      <c r="D74" s="1961" t="s">
        <v>798</v>
      </c>
      <c r="E74" s="1962"/>
      <c r="F74" s="1272"/>
      <c r="G74" s="1271"/>
      <c r="H74" s="1756">
        <f>SUM(H75:H77)</f>
        <v>113333.33333333333</v>
      </c>
      <c r="I74" s="1269"/>
    </row>
    <row r="75" spans="1:9" ht="15.75">
      <c r="A75" s="552">
        <v>12010103</v>
      </c>
      <c r="B75" s="1204" t="s">
        <v>30</v>
      </c>
      <c r="C75" s="1489">
        <v>31931500</v>
      </c>
      <c r="D75" s="1920" t="s">
        <v>797</v>
      </c>
      <c r="E75" s="1921"/>
      <c r="F75" s="1192">
        <v>120300.3</v>
      </c>
      <c r="G75" s="1192">
        <v>370000</v>
      </c>
      <c r="H75" s="1192">
        <f>I75*3/12</f>
        <v>92500</v>
      </c>
      <c r="I75" s="1241">
        <v>370000</v>
      </c>
    </row>
    <row r="76" spans="1:9" ht="15.75">
      <c r="A76" s="552">
        <v>12010104</v>
      </c>
      <c r="B76" s="1204" t="s">
        <v>30</v>
      </c>
      <c r="C76" s="1489"/>
      <c r="D76" s="1920" t="s">
        <v>796</v>
      </c>
      <c r="E76" s="1921"/>
      <c r="F76" s="1192">
        <f>G76*3/12</f>
        <v>12500</v>
      </c>
      <c r="G76" s="1192">
        <v>50000</v>
      </c>
      <c r="H76" s="1192">
        <f>I76*2/12</f>
        <v>8333.3333333333339</v>
      </c>
      <c r="I76" s="1241">
        <v>50000</v>
      </c>
    </row>
    <row r="77" spans="1:9" ht="16.5" thickBot="1">
      <c r="A77" s="1219">
        <v>12010105</v>
      </c>
      <c r="B77" s="1189" t="s">
        <v>30</v>
      </c>
      <c r="C77" s="1495"/>
      <c r="D77" s="1922" t="s">
        <v>795</v>
      </c>
      <c r="E77" s="1923"/>
      <c r="F77" s="1192">
        <v>20800</v>
      </c>
      <c r="G77" s="1188">
        <v>50000</v>
      </c>
      <c r="H77" s="1192">
        <f>I77*3/12</f>
        <v>12500</v>
      </c>
      <c r="I77" s="1256">
        <v>50000</v>
      </c>
    </row>
    <row r="78" spans="1:9" ht="16.5" thickBot="1">
      <c r="A78" s="1181"/>
      <c r="B78" s="1180"/>
      <c r="C78" s="1493"/>
      <c r="D78" s="1918" t="s">
        <v>522</v>
      </c>
      <c r="E78" s="1919"/>
      <c r="F78" s="1217">
        <f>SUM(F75:F77)</f>
        <v>153600.29999999999</v>
      </c>
      <c r="G78" s="1217">
        <f>SUM(G75:G77)</f>
        <v>470000</v>
      </c>
      <c r="H78" s="1215">
        <v>1144166.67</v>
      </c>
      <c r="I78" s="272">
        <f>SUM(I75:I77)</f>
        <v>470000</v>
      </c>
    </row>
    <row r="79" spans="1:9" ht="15.75">
      <c r="A79" s="1239">
        <v>12010200</v>
      </c>
      <c r="B79" s="1238"/>
      <c r="C79" s="1494"/>
      <c r="D79" s="1236" t="s">
        <v>794</v>
      </c>
      <c r="E79" s="1279"/>
      <c r="F79" s="1278"/>
      <c r="G79" s="1277"/>
      <c r="H79" s="1234"/>
      <c r="I79" s="1275"/>
    </row>
    <row r="80" spans="1:9" ht="15.75">
      <c r="A80" s="552">
        <v>12000201</v>
      </c>
      <c r="B80" s="1204" t="s">
        <v>30</v>
      </c>
      <c r="C80" s="1489"/>
      <c r="D80" s="1963" t="s">
        <v>793</v>
      </c>
      <c r="E80" s="1964"/>
      <c r="F80" s="1191">
        <v>0</v>
      </c>
      <c r="G80" s="701">
        <v>0</v>
      </c>
      <c r="H80" s="1088">
        <v>0</v>
      </c>
      <c r="I80" s="854">
        <v>0</v>
      </c>
    </row>
    <row r="81" spans="1:9" ht="15.75">
      <c r="A81" s="553">
        <v>12010500</v>
      </c>
      <c r="B81" s="1276"/>
      <c r="C81" s="1496"/>
      <c r="D81" s="1965" t="s">
        <v>792</v>
      </c>
      <c r="E81" s="1966"/>
      <c r="F81" s="1191"/>
      <c r="G81" s="1191"/>
      <c r="H81" s="1088"/>
      <c r="I81" s="1241"/>
    </row>
    <row r="82" spans="1:9" ht="15.75">
      <c r="A82" s="552">
        <v>12010501</v>
      </c>
      <c r="B82" s="1204"/>
      <c r="C82" s="1497"/>
      <c r="D82" s="1920" t="s">
        <v>791</v>
      </c>
      <c r="E82" s="1921"/>
      <c r="F82" s="701"/>
      <c r="G82" s="1191"/>
      <c r="H82" s="1088"/>
      <c r="I82" s="1241"/>
    </row>
    <row r="83" spans="1:9" ht="16.5" thickBot="1">
      <c r="A83" s="1219">
        <v>12010502</v>
      </c>
      <c r="B83" s="1189"/>
      <c r="C83" s="1498"/>
      <c r="D83" s="1967" t="s">
        <v>790</v>
      </c>
      <c r="E83" s="1968"/>
      <c r="F83" s="1218"/>
      <c r="G83" s="1218"/>
      <c r="H83" s="1187"/>
      <c r="I83" s="1256"/>
    </row>
    <row r="84" spans="1:9" ht="16.5" thickBot="1">
      <c r="A84" s="1181"/>
      <c r="B84" s="1180"/>
      <c r="C84" s="1493"/>
      <c r="D84" s="1969" t="s">
        <v>522</v>
      </c>
      <c r="E84" s="1970"/>
      <c r="F84" s="1224">
        <f>SUM(F80:F83)</f>
        <v>0</v>
      </c>
      <c r="G84" s="1224">
        <f>SUM(G80:G83)</f>
        <v>0</v>
      </c>
      <c r="H84" s="1224">
        <f>SUM(H80:H83)</f>
        <v>0</v>
      </c>
      <c r="I84" s="1224">
        <f>SUM(I80:I83)</f>
        <v>0</v>
      </c>
    </row>
    <row r="85" spans="1:9" ht="15.75">
      <c r="A85" s="1239">
        <v>12020000</v>
      </c>
      <c r="B85" s="1238"/>
      <c r="C85" s="1494"/>
      <c r="D85" s="1971" t="s">
        <v>789</v>
      </c>
      <c r="E85" s="1972"/>
      <c r="F85" s="1235"/>
      <c r="G85" s="1246"/>
      <c r="H85" s="1234"/>
      <c r="I85" s="1275"/>
    </row>
    <row r="86" spans="1:9" ht="15.75">
      <c r="A86" s="1274">
        <v>12020100</v>
      </c>
      <c r="B86" s="1273"/>
      <c r="C86" s="1488"/>
      <c r="D86" s="1973" t="s">
        <v>788</v>
      </c>
      <c r="E86" s="1974"/>
      <c r="F86" s="1272"/>
      <c r="G86" s="1271"/>
      <c r="H86" s="1270"/>
      <c r="I86" s="1269"/>
    </row>
    <row r="87" spans="1:9" ht="15.75">
      <c r="A87" s="552">
        <v>12020102</v>
      </c>
      <c r="B87" s="1204"/>
      <c r="C87" s="1497"/>
      <c r="D87" s="1957" t="s">
        <v>787</v>
      </c>
      <c r="E87" s="1958"/>
      <c r="F87" s="1192"/>
      <c r="G87" s="1191"/>
      <c r="H87" s="1088"/>
      <c r="I87" s="1241"/>
    </row>
    <row r="88" spans="1:9" ht="15.75">
      <c r="A88" s="552">
        <v>12020105</v>
      </c>
      <c r="B88" s="1204" t="s">
        <v>30</v>
      </c>
      <c r="C88" s="1489">
        <v>31931500</v>
      </c>
      <c r="D88" s="1953" t="s">
        <v>786</v>
      </c>
      <c r="E88" s="1954"/>
      <c r="F88" s="1192"/>
      <c r="G88" s="701">
        <v>20000</v>
      </c>
      <c r="H88" s="1088">
        <v>14000</v>
      </c>
      <c r="I88" s="854">
        <v>20000</v>
      </c>
    </row>
    <row r="89" spans="1:9" ht="15.75">
      <c r="A89" s="552">
        <v>12020107</v>
      </c>
      <c r="B89" s="1204" t="s">
        <v>30</v>
      </c>
      <c r="C89" s="1489">
        <v>31931500</v>
      </c>
      <c r="D89" s="1953" t="s">
        <v>785</v>
      </c>
      <c r="E89" s="1954"/>
      <c r="F89" s="1192">
        <f>G89*6/12</f>
        <v>0</v>
      </c>
      <c r="G89" s="701"/>
      <c r="H89" s="1192">
        <v>0</v>
      </c>
      <c r="I89" s="854"/>
    </row>
    <row r="90" spans="1:9" ht="15.75">
      <c r="A90" s="1260">
        <v>12020109</v>
      </c>
      <c r="B90" s="1204" t="s">
        <v>30</v>
      </c>
      <c r="C90" s="1489">
        <v>31931500</v>
      </c>
      <c r="D90" s="1920" t="s">
        <v>784</v>
      </c>
      <c r="E90" s="1921"/>
      <c r="F90" s="1192"/>
      <c r="G90" s="701"/>
      <c r="H90" s="1088"/>
      <c r="I90" s="1241"/>
    </row>
    <row r="91" spans="1:9" ht="15.75">
      <c r="A91" s="1260">
        <v>12020111</v>
      </c>
      <c r="B91" s="1204" t="s">
        <v>30</v>
      </c>
      <c r="C91" s="1489">
        <v>31931500</v>
      </c>
      <c r="D91" s="1953" t="s">
        <v>783</v>
      </c>
      <c r="E91" s="1954"/>
      <c r="F91" s="1192">
        <v>20000</v>
      </c>
      <c r="G91" s="701">
        <v>35000</v>
      </c>
      <c r="H91" s="1088">
        <v>21000</v>
      </c>
      <c r="I91" s="854">
        <v>35000</v>
      </c>
    </row>
    <row r="92" spans="1:9" ht="16.5" thickBot="1">
      <c r="A92" s="1268">
        <v>12020112</v>
      </c>
      <c r="B92" s="1267" t="s">
        <v>30</v>
      </c>
      <c r="C92" s="1499">
        <v>31931500</v>
      </c>
      <c r="D92" s="1975" t="s">
        <v>782</v>
      </c>
      <c r="E92" s="1976"/>
      <c r="F92" s="1192">
        <f>G92*6/12</f>
        <v>0</v>
      </c>
      <c r="G92" s="1266">
        <v>0</v>
      </c>
      <c r="H92" s="1192">
        <f>I92*6/12</f>
        <v>0</v>
      </c>
      <c r="I92" s="1265">
        <v>0</v>
      </c>
    </row>
    <row r="93" spans="1:9" ht="15.75">
      <c r="A93" s="1264">
        <v>12020113</v>
      </c>
      <c r="B93" s="1263" t="s">
        <v>30</v>
      </c>
      <c r="C93" s="1500">
        <v>31931500</v>
      </c>
      <c r="D93" s="1977" t="s">
        <v>781</v>
      </c>
      <c r="E93" s="1978"/>
      <c r="F93" s="1192">
        <v>15000</v>
      </c>
      <c r="G93" s="1262">
        <v>15000</v>
      </c>
      <c r="H93" s="1195"/>
      <c r="I93" s="1261">
        <v>15000</v>
      </c>
    </row>
    <row r="94" spans="1:9" ht="15.75">
      <c r="A94" s="1260">
        <v>12020114</v>
      </c>
      <c r="B94" s="1204" t="s">
        <v>30</v>
      </c>
      <c r="C94" s="1489">
        <v>31931500</v>
      </c>
      <c r="D94" s="1953" t="s">
        <v>780</v>
      </c>
      <c r="E94" s="1954"/>
      <c r="F94" s="1192">
        <v>30000</v>
      </c>
      <c r="G94" s="701">
        <v>30000</v>
      </c>
      <c r="H94" s="1192">
        <f>I94*6/12</f>
        <v>15000</v>
      </c>
      <c r="I94" s="854">
        <v>30000</v>
      </c>
    </row>
    <row r="95" spans="1:9" ht="15.75">
      <c r="A95" s="1260">
        <v>12020115</v>
      </c>
      <c r="B95" s="1259"/>
      <c r="C95" s="1489">
        <v>31931500</v>
      </c>
      <c r="D95" s="1953" t="s">
        <v>779</v>
      </c>
      <c r="E95" s="1954"/>
      <c r="F95" s="1192">
        <v>10000</v>
      </c>
      <c r="G95" s="1191">
        <v>10000</v>
      </c>
      <c r="H95" s="1192">
        <v>0</v>
      </c>
      <c r="I95" s="1241">
        <v>10000</v>
      </c>
    </row>
    <row r="96" spans="1:9" ht="15.75">
      <c r="A96" s="552">
        <v>12020116</v>
      </c>
      <c r="B96" s="1204" t="s">
        <v>30</v>
      </c>
      <c r="C96" s="1489">
        <v>31931500</v>
      </c>
      <c r="D96" s="1953" t="s">
        <v>778</v>
      </c>
      <c r="E96" s="1954"/>
      <c r="F96" s="1192">
        <v>20000</v>
      </c>
      <c r="G96" s="1191">
        <v>20000</v>
      </c>
      <c r="H96" s="1088">
        <v>7000</v>
      </c>
      <c r="I96" s="1241">
        <v>20000</v>
      </c>
    </row>
    <row r="97" spans="1:9" ht="15.75">
      <c r="A97" s="552">
        <v>12020117</v>
      </c>
      <c r="B97" s="1204" t="s">
        <v>30</v>
      </c>
      <c r="C97" s="1489"/>
      <c r="D97" s="1953" t="s">
        <v>777</v>
      </c>
      <c r="E97" s="1954"/>
      <c r="F97" s="1192">
        <f>G97*6/12</f>
        <v>0</v>
      </c>
      <c r="G97" s="701">
        <v>0</v>
      </c>
      <c r="H97" s="1088">
        <v>0</v>
      </c>
      <c r="I97" s="854">
        <v>0</v>
      </c>
    </row>
    <row r="98" spans="1:9" ht="15.75">
      <c r="A98" s="552">
        <v>12020118</v>
      </c>
      <c r="B98" s="1204" t="s">
        <v>30</v>
      </c>
      <c r="C98" s="1489">
        <v>31931500</v>
      </c>
      <c r="D98" s="1953" t="s">
        <v>776</v>
      </c>
      <c r="E98" s="1954"/>
      <c r="F98" s="1192">
        <v>20000</v>
      </c>
      <c r="G98" s="701">
        <v>20000</v>
      </c>
      <c r="H98" s="1088">
        <v>6000</v>
      </c>
      <c r="I98" s="854">
        <v>20000</v>
      </c>
    </row>
    <row r="99" spans="1:9" ht="15.75">
      <c r="A99" s="552">
        <v>12020119</v>
      </c>
      <c r="B99" s="1204" t="s">
        <v>30</v>
      </c>
      <c r="C99" s="1489">
        <v>31931500</v>
      </c>
      <c r="D99" s="1953" t="s">
        <v>775</v>
      </c>
      <c r="E99" s="1954"/>
      <c r="F99" s="1192">
        <f>G99*6/12</f>
        <v>5000</v>
      </c>
      <c r="G99" s="1192">
        <v>10000</v>
      </c>
      <c r="H99" s="1088">
        <v>10500</v>
      </c>
      <c r="I99" s="854">
        <v>10000</v>
      </c>
    </row>
    <row r="100" spans="1:9" ht="15.75">
      <c r="A100" s="552">
        <v>12020120</v>
      </c>
      <c r="B100" s="1204" t="s">
        <v>30</v>
      </c>
      <c r="C100" s="1489">
        <v>31931500</v>
      </c>
      <c r="D100" s="1953" t="s">
        <v>774</v>
      </c>
      <c r="E100" s="1954"/>
      <c r="F100" s="1192">
        <v>200000</v>
      </c>
      <c r="G100" s="701">
        <v>200000</v>
      </c>
      <c r="H100" s="1088">
        <v>150000</v>
      </c>
      <c r="I100" s="854">
        <v>200000</v>
      </c>
    </row>
    <row r="101" spans="1:9" ht="15.75">
      <c r="A101" s="552">
        <v>12020121</v>
      </c>
      <c r="B101" s="1204" t="s">
        <v>30</v>
      </c>
      <c r="C101" s="1489">
        <v>31931500</v>
      </c>
      <c r="D101" s="1953" t="s">
        <v>773</v>
      </c>
      <c r="E101" s="1954"/>
      <c r="F101" s="1192">
        <v>10000</v>
      </c>
      <c r="G101" s="1191">
        <v>10000</v>
      </c>
      <c r="H101" s="1088">
        <v>11000</v>
      </c>
      <c r="I101" s="1241">
        <v>10000</v>
      </c>
    </row>
    <row r="102" spans="1:9">
      <c r="A102" s="321">
        <v>12020122</v>
      </c>
      <c r="B102" s="1204" t="s">
        <v>30</v>
      </c>
      <c r="C102" s="1489">
        <v>31931500</v>
      </c>
      <c r="D102" s="1959" t="s">
        <v>772</v>
      </c>
      <c r="E102" s="1960"/>
      <c r="F102" s="301">
        <v>100000</v>
      </c>
      <c r="G102" s="341">
        <v>100000</v>
      </c>
      <c r="H102" s="203">
        <v>78560</v>
      </c>
      <c r="I102" s="1036">
        <v>100000</v>
      </c>
    </row>
    <row r="103" spans="1:9" ht="15.75">
      <c r="A103" s="321">
        <v>12020123</v>
      </c>
      <c r="B103" s="1255"/>
      <c r="C103" s="1501"/>
      <c r="D103" s="1959" t="s">
        <v>771</v>
      </c>
      <c r="E103" s="1960"/>
      <c r="F103" s="1192">
        <f>G103*6/12</f>
        <v>0</v>
      </c>
      <c r="G103" s="341"/>
      <c r="H103" s="203"/>
      <c r="I103" s="1036"/>
    </row>
    <row r="104" spans="1:9" ht="15.75">
      <c r="A104" s="321">
        <v>12020124</v>
      </c>
      <c r="B104" s="1204" t="s">
        <v>30</v>
      </c>
      <c r="C104" s="1489">
        <v>31931500</v>
      </c>
      <c r="D104" s="1959" t="s">
        <v>770</v>
      </c>
      <c r="E104" s="1960"/>
      <c r="F104" s="1192">
        <v>20000</v>
      </c>
      <c r="G104" s="341">
        <v>30000</v>
      </c>
      <c r="H104" s="1192">
        <v>22000</v>
      </c>
      <c r="I104" s="1036">
        <v>30000</v>
      </c>
    </row>
    <row r="105" spans="1:9" ht="15.75">
      <c r="A105" s="321">
        <v>12020125</v>
      </c>
      <c r="B105" s="1255"/>
      <c r="C105" s="1501"/>
      <c r="D105" s="1959" t="s">
        <v>769</v>
      </c>
      <c r="E105" s="1960"/>
      <c r="F105" s="1192">
        <f>G105*6/12</f>
        <v>0</v>
      </c>
      <c r="G105" s="341">
        <v>0</v>
      </c>
      <c r="H105" s="1192">
        <v>0</v>
      </c>
      <c r="I105" s="1036">
        <v>0</v>
      </c>
    </row>
    <row r="106" spans="1:9" ht="15.75">
      <c r="A106" s="321">
        <v>12020126</v>
      </c>
      <c r="B106" s="1255"/>
      <c r="C106" s="1501"/>
      <c r="D106" s="1959" t="s">
        <v>768</v>
      </c>
      <c r="E106" s="1960"/>
      <c r="F106" s="1192">
        <f>G106*6/12</f>
        <v>0</v>
      </c>
      <c r="G106" s="341"/>
      <c r="H106" s="203"/>
      <c r="I106" s="1036"/>
    </row>
    <row r="107" spans="1:9" ht="15.75">
      <c r="A107" s="321">
        <v>12020128</v>
      </c>
      <c r="B107" s="1255"/>
      <c r="C107" s="1501"/>
      <c r="D107" s="1959" t="s">
        <v>767</v>
      </c>
      <c r="E107" s="1960"/>
      <c r="F107" s="1192">
        <v>10000</v>
      </c>
      <c r="G107" s="341">
        <v>21000</v>
      </c>
      <c r="H107" s="1192">
        <v>5500</v>
      </c>
      <c r="I107" s="1036">
        <v>21000</v>
      </c>
    </row>
    <row r="108" spans="1:9" ht="15.75">
      <c r="A108" s="321">
        <v>12020130</v>
      </c>
      <c r="B108" s="1204" t="s">
        <v>30</v>
      </c>
      <c r="C108" s="1489"/>
      <c r="D108" s="1959" t="s">
        <v>766</v>
      </c>
      <c r="E108" s="1960"/>
      <c r="F108" s="1192">
        <v>100000</v>
      </c>
      <c r="G108" s="307">
        <v>100000</v>
      </c>
      <c r="H108" s="203">
        <v>6000</v>
      </c>
      <c r="I108" s="304">
        <v>100000</v>
      </c>
    </row>
    <row r="109" spans="1:9" ht="15.75">
      <c r="A109" s="321">
        <v>12020131</v>
      </c>
      <c r="B109" s="1255"/>
      <c r="C109" s="1501"/>
      <c r="D109" s="1959" t="s">
        <v>765</v>
      </c>
      <c r="E109" s="1960"/>
      <c r="F109" s="1192">
        <f>G109*6/12</f>
        <v>0</v>
      </c>
      <c r="G109" s="307"/>
      <c r="H109" s="203"/>
      <c r="I109" s="1036"/>
    </row>
    <row r="110" spans="1:9" ht="15.75">
      <c r="A110" s="321">
        <v>12020137</v>
      </c>
      <c r="B110" s="1204" t="s">
        <v>30</v>
      </c>
      <c r="C110" s="1489"/>
      <c r="D110" s="1959" t="s">
        <v>764</v>
      </c>
      <c r="E110" s="1960"/>
      <c r="F110" s="1192">
        <v>10000</v>
      </c>
      <c r="G110" s="307">
        <v>15000</v>
      </c>
      <c r="H110" s="203">
        <v>6000</v>
      </c>
      <c r="I110" s="304">
        <v>15000</v>
      </c>
    </row>
    <row r="111" spans="1:9" ht="15.75">
      <c r="A111" s="552">
        <v>12020138</v>
      </c>
      <c r="B111" s="1204" t="s">
        <v>30</v>
      </c>
      <c r="C111" s="1489"/>
      <c r="D111" s="1953" t="s">
        <v>763</v>
      </c>
      <c r="E111" s="1954"/>
      <c r="F111" s="1192"/>
      <c r="G111" s="701"/>
      <c r="H111" s="1088"/>
      <c r="I111" s="1036"/>
    </row>
    <row r="112" spans="1:9" ht="15.75">
      <c r="A112" s="552">
        <v>12020139</v>
      </c>
      <c r="B112" s="1204"/>
      <c r="C112" s="1497"/>
      <c r="D112" s="1953" t="s">
        <v>762</v>
      </c>
      <c r="E112" s="1954"/>
      <c r="F112" s="1192">
        <v>500000</v>
      </c>
      <c r="G112" s="701">
        <v>500000</v>
      </c>
      <c r="H112" s="1088">
        <v>420000</v>
      </c>
      <c r="I112" s="854">
        <v>500000</v>
      </c>
    </row>
    <row r="113" spans="1:9" ht="15.75">
      <c r="A113" s="552">
        <v>12020140</v>
      </c>
      <c r="B113" s="1204"/>
      <c r="C113" s="1497"/>
      <c r="D113" s="1953" t="s">
        <v>761</v>
      </c>
      <c r="E113" s="1954"/>
      <c r="F113" s="1192">
        <f>G113*3/12</f>
        <v>0</v>
      </c>
      <c r="G113" s="701">
        <v>0</v>
      </c>
      <c r="H113" s="1088"/>
      <c r="I113" s="1036">
        <v>0</v>
      </c>
    </row>
    <row r="114" spans="1:9" ht="15.75">
      <c r="A114" s="552">
        <v>12020141</v>
      </c>
      <c r="B114" s="1204"/>
      <c r="C114" s="1497"/>
      <c r="D114" s="1953" t="s">
        <v>760</v>
      </c>
      <c r="E114" s="1954"/>
      <c r="F114" s="1192">
        <f>G114*6/12</f>
        <v>0</v>
      </c>
      <c r="G114" s="701"/>
      <c r="H114" s="1088"/>
      <c r="I114" s="1036"/>
    </row>
    <row r="115" spans="1:9" ht="15.75">
      <c r="A115" s="552">
        <v>12020142</v>
      </c>
      <c r="B115" s="1204" t="s">
        <v>30</v>
      </c>
      <c r="C115" s="1489">
        <v>31931500</v>
      </c>
      <c r="D115" s="1953" t="s">
        <v>759</v>
      </c>
      <c r="E115" s="1954"/>
      <c r="F115" s="1192">
        <v>10000</v>
      </c>
      <c r="G115" s="701">
        <v>28000</v>
      </c>
      <c r="H115" s="1088">
        <v>16500</v>
      </c>
      <c r="I115" s="854">
        <v>28000</v>
      </c>
    </row>
    <row r="116" spans="1:9" ht="15.75">
      <c r="A116" s="552">
        <v>12020143</v>
      </c>
      <c r="B116" s="1204" t="s">
        <v>30</v>
      </c>
      <c r="C116" s="1489"/>
      <c r="D116" s="1953" t="s">
        <v>758</v>
      </c>
      <c r="E116" s="1954"/>
      <c r="F116" s="1192"/>
      <c r="G116" s="701"/>
      <c r="H116" s="1088"/>
      <c r="I116" s="1036"/>
    </row>
    <row r="117" spans="1:9" ht="15.75">
      <c r="A117" s="552">
        <v>12020144</v>
      </c>
      <c r="B117" s="1204" t="s">
        <v>30</v>
      </c>
      <c r="C117" s="1489">
        <v>31931500</v>
      </c>
      <c r="D117" s="1953" t="s">
        <v>757</v>
      </c>
      <c r="E117" s="1954"/>
      <c r="F117" s="1192">
        <v>5000</v>
      </c>
      <c r="G117" s="701">
        <v>15000</v>
      </c>
      <c r="H117" s="1088">
        <v>11000</v>
      </c>
      <c r="I117" s="854">
        <v>15000</v>
      </c>
    </row>
    <row r="118" spans="1:9" ht="15.75">
      <c r="A118" s="552">
        <v>12020145</v>
      </c>
      <c r="B118" s="1204" t="s">
        <v>30</v>
      </c>
      <c r="C118" s="1489">
        <v>31931500</v>
      </c>
      <c r="D118" s="1953" t="s">
        <v>756</v>
      </c>
      <c r="E118" s="1954"/>
      <c r="F118" s="1192">
        <v>50000</v>
      </c>
      <c r="G118" s="701">
        <v>60000</v>
      </c>
      <c r="H118" s="1088">
        <v>46500</v>
      </c>
      <c r="I118" s="854">
        <v>60000</v>
      </c>
    </row>
    <row r="119" spans="1:9" ht="15.75">
      <c r="A119" s="552">
        <v>12020146</v>
      </c>
      <c r="B119" s="1204"/>
      <c r="C119" s="1497"/>
      <c r="D119" s="1953" t="s">
        <v>755</v>
      </c>
      <c r="E119" s="1954"/>
      <c r="F119" s="1192"/>
      <c r="G119" s="1191"/>
      <c r="H119" s="1088"/>
      <c r="I119" s="1036"/>
    </row>
    <row r="120" spans="1:9" ht="15.75">
      <c r="A120" s="552">
        <v>12020147</v>
      </c>
      <c r="B120" s="1204"/>
      <c r="C120" s="1497"/>
      <c r="D120" s="1953" t="s">
        <v>754</v>
      </c>
      <c r="E120" s="1954"/>
      <c r="F120" s="1192">
        <v>50000</v>
      </c>
      <c r="G120" s="1191">
        <v>50000</v>
      </c>
      <c r="H120" s="1088"/>
      <c r="I120" s="1241">
        <v>50000</v>
      </c>
    </row>
    <row r="121" spans="1:9" ht="15.75">
      <c r="A121" s="552">
        <v>12020148</v>
      </c>
      <c r="B121" s="1204"/>
      <c r="C121" s="1497"/>
      <c r="D121" s="1953" t="s">
        <v>753</v>
      </c>
      <c r="E121" s="1954"/>
      <c r="F121" s="1192"/>
      <c r="G121" s="1191"/>
      <c r="H121" s="1088"/>
      <c r="I121" s="1036"/>
    </row>
    <row r="122" spans="1:9" ht="15.75">
      <c r="A122" s="552">
        <v>12020149</v>
      </c>
      <c r="B122" s="1204" t="s">
        <v>30</v>
      </c>
      <c r="C122" s="1489">
        <v>31931500</v>
      </c>
      <c r="D122" s="1953" t="s">
        <v>752</v>
      </c>
      <c r="E122" s="1954"/>
      <c r="F122" s="1192"/>
      <c r="G122" s="701"/>
      <c r="H122" s="1088"/>
      <c r="I122" s="1036"/>
    </row>
    <row r="123" spans="1:9" ht="15.75">
      <c r="A123" s="552">
        <v>12020150</v>
      </c>
      <c r="B123" s="1204" t="s">
        <v>30</v>
      </c>
      <c r="C123" s="1489"/>
      <c r="D123" s="1953" t="s">
        <v>751</v>
      </c>
      <c r="E123" s="1954"/>
      <c r="F123" s="1192"/>
      <c r="G123" s="701"/>
      <c r="H123" s="1088"/>
      <c r="I123" s="1036"/>
    </row>
    <row r="124" spans="1:9" ht="15.75">
      <c r="A124" s="552">
        <v>12020151</v>
      </c>
      <c r="B124" s="1204" t="s">
        <v>30</v>
      </c>
      <c r="C124" s="1489"/>
      <c r="D124" s="1953" t="s">
        <v>750</v>
      </c>
      <c r="E124" s="1954"/>
      <c r="F124" s="1192"/>
      <c r="G124" s="701"/>
      <c r="H124" s="1088"/>
      <c r="I124" s="1036"/>
    </row>
    <row r="125" spans="1:9" ht="15.75">
      <c r="A125" s="552">
        <v>12020152</v>
      </c>
      <c r="B125" s="1204" t="s">
        <v>30</v>
      </c>
      <c r="C125" s="1489"/>
      <c r="D125" s="1953" t="s">
        <v>749</v>
      </c>
      <c r="E125" s="1954"/>
      <c r="F125" s="1192"/>
      <c r="G125" s="701"/>
      <c r="H125" s="1088"/>
      <c r="I125" s="1036"/>
    </row>
    <row r="126" spans="1:9" ht="15.75">
      <c r="A126" s="552">
        <v>12020154</v>
      </c>
      <c r="B126" s="1204" t="s">
        <v>30</v>
      </c>
      <c r="C126" s="1489">
        <v>31931500</v>
      </c>
      <c r="D126" s="1953" t="s">
        <v>748</v>
      </c>
      <c r="E126" s="1954"/>
      <c r="F126" s="1192"/>
      <c r="G126" s="701"/>
      <c r="H126" s="1088"/>
      <c r="I126" s="1036"/>
    </row>
    <row r="127" spans="1:9" ht="15.75">
      <c r="A127" s="552">
        <v>12020155</v>
      </c>
      <c r="B127" s="1204" t="s">
        <v>30</v>
      </c>
      <c r="C127" s="1489">
        <v>31931500</v>
      </c>
      <c r="D127" s="1953" t="s">
        <v>747</v>
      </c>
      <c r="E127" s="1954"/>
      <c r="F127" s="701">
        <v>100000</v>
      </c>
      <c r="G127" s="701">
        <v>100000</v>
      </c>
      <c r="H127" s="701">
        <v>100000</v>
      </c>
      <c r="I127" s="854">
        <v>100000</v>
      </c>
    </row>
    <row r="128" spans="1:9" ht="15.75">
      <c r="A128" s="552">
        <v>12020156</v>
      </c>
      <c r="B128" s="1204" t="s">
        <v>30</v>
      </c>
      <c r="C128" s="1489">
        <v>31931500</v>
      </c>
      <c r="D128" s="1953" t="s">
        <v>746</v>
      </c>
      <c r="E128" s="1954"/>
      <c r="F128" s="701">
        <v>10000</v>
      </c>
      <c r="G128" s="701">
        <v>10000</v>
      </c>
      <c r="H128" s="701">
        <v>10000</v>
      </c>
      <c r="I128" s="854">
        <v>10000</v>
      </c>
    </row>
    <row r="129" spans="1:9" ht="15.75">
      <c r="A129" s="552">
        <v>12020157</v>
      </c>
      <c r="B129" s="1204" t="s">
        <v>30</v>
      </c>
      <c r="C129" s="1489"/>
      <c r="D129" s="1953" t="s">
        <v>745</v>
      </c>
      <c r="E129" s="1954"/>
      <c r="F129" s="701">
        <v>50000</v>
      </c>
      <c r="G129" s="701">
        <v>50000</v>
      </c>
      <c r="H129" s="701">
        <v>50000</v>
      </c>
      <c r="I129" s="854">
        <v>50000</v>
      </c>
    </row>
    <row r="130" spans="1:9" ht="15.75">
      <c r="A130" s="1258">
        <v>12020158</v>
      </c>
      <c r="B130" s="1257"/>
      <c r="C130" s="1502"/>
      <c r="D130" s="1953" t="s">
        <v>744</v>
      </c>
      <c r="E130" s="1954"/>
      <c r="F130" s="1191">
        <v>10000</v>
      </c>
      <c r="G130" s="1191">
        <v>10000</v>
      </c>
      <c r="H130" s="1191">
        <v>10000</v>
      </c>
      <c r="I130" s="1241">
        <v>10000</v>
      </c>
    </row>
    <row r="131" spans="1:9" ht="15.75">
      <c r="A131" s="552">
        <v>12020159</v>
      </c>
      <c r="B131" s="1204" t="s">
        <v>30</v>
      </c>
      <c r="C131" s="1489">
        <v>31931500</v>
      </c>
      <c r="D131" s="1953" t="s">
        <v>743</v>
      </c>
      <c r="E131" s="1954"/>
      <c r="F131" s="1192">
        <v>20000</v>
      </c>
      <c r="G131" s="1192">
        <v>20000</v>
      </c>
      <c r="H131" s="1192">
        <v>20000</v>
      </c>
      <c r="I131" s="1087">
        <v>20000</v>
      </c>
    </row>
    <row r="132" spans="1:9" ht="15.75">
      <c r="A132" s="552">
        <v>12020160</v>
      </c>
      <c r="B132" s="1204" t="s">
        <v>30</v>
      </c>
      <c r="C132" s="1489">
        <v>31931500</v>
      </c>
      <c r="D132" s="1955" t="s">
        <v>742</v>
      </c>
      <c r="E132" s="1956"/>
      <c r="F132" s="701">
        <v>10000</v>
      </c>
      <c r="G132" s="701">
        <v>10000</v>
      </c>
      <c r="H132" s="701">
        <v>10000</v>
      </c>
      <c r="I132" s="854">
        <v>10000</v>
      </c>
    </row>
    <row r="133" spans="1:9" ht="15.75">
      <c r="A133" s="552">
        <v>12020161</v>
      </c>
      <c r="B133" s="1204" t="s">
        <v>30</v>
      </c>
      <c r="C133" s="1489"/>
      <c r="D133" s="1957" t="s">
        <v>741</v>
      </c>
      <c r="E133" s="1958"/>
      <c r="F133" s="1192">
        <f>G133*3/12</f>
        <v>0</v>
      </c>
      <c r="G133" s="367"/>
      <c r="H133" s="1192"/>
      <c r="I133" s="1036"/>
    </row>
    <row r="134" spans="1:9" ht="15.75">
      <c r="A134" s="552">
        <v>12020162</v>
      </c>
      <c r="B134" s="1204" t="s">
        <v>30</v>
      </c>
      <c r="C134" s="1489">
        <v>31931500</v>
      </c>
      <c r="D134" s="1957" t="s">
        <v>740</v>
      </c>
      <c r="E134" s="1958"/>
      <c r="F134" s="701">
        <v>20000</v>
      </c>
      <c r="G134" s="701">
        <v>25000</v>
      </c>
      <c r="H134" s="701">
        <v>20000</v>
      </c>
      <c r="I134" s="854">
        <v>25000</v>
      </c>
    </row>
    <row r="135" spans="1:9" ht="15.75" customHeight="1">
      <c r="A135" s="552">
        <v>12020163</v>
      </c>
      <c r="B135" s="1204" t="s">
        <v>30</v>
      </c>
      <c r="C135" s="1489"/>
      <c r="D135" s="1957" t="s">
        <v>739</v>
      </c>
      <c r="E135" s="1958"/>
      <c r="F135" s="1191">
        <v>30000</v>
      </c>
      <c r="G135" s="1191">
        <v>30000</v>
      </c>
      <c r="H135" s="1191">
        <v>22000</v>
      </c>
      <c r="I135" s="1241">
        <v>30000</v>
      </c>
    </row>
    <row r="136" spans="1:9" ht="15.75">
      <c r="A136" s="552">
        <v>12020164</v>
      </c>
      <c r="B136" s="1204" t="s">
        <v>30</v>
      </c>
      <c r="C136" s="1489"/>
      <c r="D136" s="1957" t="s">
        <v>738</v>
      </c>
      <c r="E136" s="1958"/>
      <c r="F136" s="701">
        <v>30000</v>
      </c>
      <c r="G136" s="701">
        <v>30000</v>
      </c>
      <c r="H136" s="701">
        <v>30000</v>
      </c>
      <c r="I136" s="854">
        <v>30000</v>
      </c>
    </row>
    <row r="137" spans="1:9" ht="15.75">
      <c r="A137" s="552">
        <v>12020165</v>
      </c>
      <c r="B137" s="1204" t="s">
        <v>30</v>
      </c>
      <c r="C137" s="1489">
        <v>31931500</v>
      </c>
      <c r="D137" s="1957" t="s">
        <v>737</v>
      </c>
      <c r="E137" s="1958"/>
      <c r="F137" s="701">
        <v>10000</v>
      </c>
      <c r="G137" s="701">
        <v>10000</v>
      </c>
      <c r="H137" s="701">
        <v>10000</v>
      </c>
      <c r="I137" s="854">
        <v>10000</v>
      </c>
    </row>
    <row r="138" spans="1:9" ht="15.75">
      <c r="A138" s="552">
        <v>12020166</v>
      </c>
      <c r="B138" s="1204" t="s">
        <v>30</v>
      </c>
      <c r="C138" s="1489">
        <v>31931500</v>
      </c>
      <c r="D138" s="1953" t="s">
        <v>736</v>
      </c>
      <c r="E138" s="1954"/>
      <c r="F138" s="701">
        <v>20000</v>
      </c>
      <c r="G138" s="701">
        <v>20000</v>
      </c>
      <c r="H138" s="701">
        <v>20000</v>
      </c>
      <c r="I138" s="854">
        <v>20000</v>
      </c>
    </row>
    <row r="139" spans="1:9" ht="15.75">
      <c r="A139" s="552">
        <v>12020167</v>
      </c>
      <c r="B139" s="1204" t="s">
        <v>30</v>
      </c>
      <c r="C139" s="1489">
        <v>31931500</v>
      </c>
      <c r="D139" s="1953" t="s">
        <v>735</v>
      </c>
      <c r="E139" s="1954"/>
      <c r="F139" s="701">
        <v>30000</v>
      </c>
      <c r="G139" s="701">
        <v>30000</v>
      </c>
      <c r="H139" s="701">
        <v>30000</v>
      </c>
      <c r="I139" s="854">
        <v>30000</v>
      </c>
    </row>
    <row r="140" spans="1:9" ht="15.75">
      <c r="A140" s="552">
        <v>12020168</v>
      </c>
      <c r="B140" s="1204" t="s">
        <v>30</v>
      </c>
      <c r="C140" s="1489"/>
      <c r="D140" s="1953" t="s">
        <v>734</v>
      </c>
      <c r="E140" s="1954"/>
      <c r="F140" s="701">
        <v>10000</v>
      </c>
      <c r="G140" s="701">
        <v>10000</v>
      </c>
      <c r="H140" s="701">
        <v>10000</v>
      </c>
      <c r="I140" s="854">
        <v>10000</v>
      </c>
    </row>
    <row r="141" spans="1:9" ht="15.75">
      <c r="A141" s="552">
        <v>12020169</v>
      </c>
      <c r="B141" s="1204" t="s">
        <v>30</v>
      </c>
      <c r="C141" s="1489"/>
      <c r="D141" s="1953" t="s">
        <v>733</v>
      </c>
      <c r="E141" s="1954"/>
      <c r="F141" s="1192"/>
      <c r="G141" s="701"/>
      <c r="H141" s="1088"/>
      <c r="I141" s="1036"/>
    </row>
    <row r="142" spans="1:9" ht="15.75">
      <c r="A142" s="552">
        <v>12020170</v>
      </c>
      <c r="B142" s="1204"/>
      <c r="C142" s="1497"/>
      <c r="D142" s="1953" t="s">
        <v>732</v>
      </c>
      <c r="E142" s="1954"/>
      <c r="F142" s="1192"/>
      <c r="G142" s="1191"/>
      <c r="H142" s="1088"/>
      <c r="I142" s="1036"/>
    </row>
    <row r="143" spans="1:9" ht="15.75">
      <c r="A143" s="552">
        <v>12020171</v>
      </c>
      <c r="B143" s="1204" t="s">
        <v>30</v>
      </c>
      <c r="C143" s="1489">
        <v>31931500</v>
      </c>
      <c r="D143" s="1953" t="s">
        <v>731</v>
      </c>
      <c r="E143" s="1954"/>
      <c r="F143" s="1192">
        <v>50000</v>
      </c>
      <c r="G143" s="1192">
        <v>50000</v>
      </c>
      <c r="H143" s="1192">
        <v>30000</v>
      </c>
      <c r="I143" s="1241">
        <v>50000</v>
      </c>
    </row>
    <row r="144" spans="1:9" ht="15.75">
      <c r="A144" s="552">
        <v>12020172</v>
      </c>
      <c r="B144" s="1204"/>
      <c r="C144" s="1497"/>
      <c r="D144" s="1953" t="s">
        <v>730</v>
      </c>
      <c r="E144" s="1954"/>
      <c r="F144" s="1192"/>
      <c r="G144" s="1192"/>
      <c r="H144" s="1088"/>
      <c r="I144" s="1036"/>
    </row>
    <row r="145" spans="1:9" ht="15.75">
      <c r="A145" s="552">
        <v>12020173</v>
      </c>
      <c r="B145" s="1204" t="s">
        <v>30</v>
      </c>
      <c r="C145" s="1489">
        <v>31931500</v>
      </c>
      <c r="D145" s="1953" t="s">
        <v>729</v>
      </c>
      <c r="E145" s="1954"/>
      <c r="F145" s="1192">
        <v>50000</v>
      </c>
      <c r="G145" s="1191">
        <v>5000</v>
      </c>
      <c r="H145" s="1088">
        <v>3500</v>
      </c>
      <c r="I145" s="1241">
        <v>5000</v>
      </c>
    </row>
    <row r="146" spans="1:9" ht="15.75">
      <c r="A146" s="552">
        <v>12020174</v>
      </c>
      <c r="B146" s="1204" t="s">
        <v>30</v>
      </c>
      <c r="C146" s="1489"/>
      <c r="D146" s="1953" t="s">
        <v>728</v>
      </c>
      <c r="E146" s="1954"/>
      <c r="F146" s="1192"/>
      <c r="G146" s="701"/>
      <c r="H146" s="1088"/>
      <c r="I146" s="1036"/>
    </row>
    <row r="147" spans="1:9" ht="15.75">
      <c r="A147" s="552">
        <v>12020175</v>
      </c>
      <c r="B147" s="1204" t="s">
        <v>30</v>
      </c>
      <c r="C147" s="1489">
        <v>31931500</v>
      </c>
      <c r="D147" s="1953" t="s">
        <v>727</v>
      </c>
      <c r="E147" s="1954"/>
      <c r="F147" s="1192">
        <f>G147*2/12</f>
        <v>0</v>
      </c>
      <c r="G147" s="1191"/>
      <c r="H147" s="1088"/>
      <c r="I147" s="1036"/>
    </row>
    <row r="148" spans="1:9" ht="15.75">
      <c r="A148" s="552">
        <v>12020176</v>
      </c>
      <c r="B148" s="1204" t="s">
        <v>30</v>
      </c>
      <c r="C148" s="1489"/>
      <c r="D148" s="1953" t="s">
        <v>726</v>
      </c>
      <c r="E148" s="1954"/>
      <c r="F148" s="1192">
        <v>10000</v>
      </c>
      <c r="G148" s="1192">
        <v>20000</v>
      </c>
      <c r="H148" s="1088">
        <v>16000</v>
      </c>
      <c r="I148" s="1087">
        <v>20000</v>
      </c>
    </row>
    <row r="149" spans="1:9" ht="15.75">
      <c r="A149" s="552">
        <v>12020177</v>
      </c>
      <c r="B149" s="1204" t="s">
        <v>30</v>
      </c>
      <c r="C149" s="1489">
        <v>31931500</v>
      </c>
      <c r="D149" s="1953" t="s">
        <v>725</v>
      </c>
      <c r="E149" s="1954"/>
      <c r="F149" s="1192">
        <v>5000</v>
      </c>
      <c r="G149" s="1192">
        <v>7000</v>
      </c>
      <c r="H149" s="1192">
        <v>5500</v>
      </c>
      <c r="I149" s="1087">
        <v>7000</v>
      </c>
    </row>
    <row r="150" spans="1:9" ht="15.75">
      <c r="A150" s="552">
        <v>12020178</v>
      </c>
      <c r="B150" s="1204"/>
      <c r="C150" s="1497"/>
      <c r="D150" s="1953" t="s">
        <v>724</v>
      </c>
      <c r="E150" s="1954"/>
      <c r="F150" s="1192"/>
      <c r="G150" s="1191"/>
      <c r="H150" s="1088"/>
      <c r="I150" s="1036"/>
    </row>
    <row r="151" spans="1:9" ht="15.75">
      <c r="A151" s="552">
        <v>12020179</v>
      </c>
      <c r="B151" s="1204" t="s">
        <v>30</v>
      </c>
      <c r="C151" s="1489">
        <v>31931500</v>
      </c>
      <c r="D151" s="1953" t="s">
        <v>723</v>
      </c>
      <c r="E151" s="1954"/>
      <c r="F151" s="1192">
        <v>10000</v>
      </c>
      <c r="G151" s="1192">
        <v>12000</v>
      </c>
      <c r="H151" s="1088">
        <v>7000</v>
      </c>
      <c r="I151" s="1241">
        <v>12000</v>
      </c>
    </row>
    <row r="152" spans="1:9" ht="15.75">
      <c r="A152" s="552">
        <v>12020180</v>
      </c>
      <c r="B152" s="1204" t="s">
        <v>30</v>
      </c>
      <c r="C152" s="1489">
        <v>31931500</v>
      </c>
      <c r="D152" s="1953" t="s">
        <v>722</v>
      </c>
      <c r="E152" s="1954"/>
      <c r="F152" s="1192">
        <v>10000</v>
      </c>
      <c r="G152" s="1192">
        <v>17000</v>
      </c>
      <c r="H152" s="1192">
        <v>9000</v>
      </c>
      <c r="I152" s="1241">
        <v>17000</v>
      </c>
    </row>
    <row r="153" spans="1:9" ht="15.75">
      <c r="A153" s="552">
        <v>12020181</v>
      </c>
      <c r="B153" s="1204" t="s">
        <v>30</v>
      </c>
      <c r="C153" s="1489">
        <v>31931500</v>
      </c>
      <c r="D153" s="1953" t="s">
        <v>721</v>
      </c>
      <c r="E153" s="1954"/>
      <c r="F153" s="1191">
        <v>5000</v>
      </c>
      <c r="G153" s="1192">
        <v>15000</v>
      </c>
      <c r="H153" s="1192">
        <f>I153*2/12</f>
        <v>2500</v>
      </c>
      <c r="I153" s="1241">
        <v>15000</v>
      </c>
    </row>
    <row r="154" spans="1:9" ht="15.75">
      <c r="A154" s="552">
        <v>12020182</v>
      </c>
      <c r="B154" s="1204"/>
      <c r="C154" s="1497"/>
      <c r="D154" s="1953" t="s">
        <v>720</v>
      </c>
      <c r="E154" s="1954"/>
      <c r="F154" s="1191">
        <v>5000</v>
      </c>
      <c r="G154" s="1191">
        <v>10000</v>
      </c>
      <c r="H154" s="1192">
        <v>4166.666666666667</v>
      </c>
      <c r="I154" s="1241">
        <v>10000</v>
      </c>
    </row>
    <row r="155" spans="1:9" ht="15.75">
      <c r="A155" s="552">
        <v>12020183</v>
      </c>
      <c r="B155" s="1204" t="s">
        <v>30</v>
      </c>
      <c r="C155" s="1489"/>
      <c r="D155" s="1953" t="s">
        <v>719</v>
      </c>
      <c r="E155" s="1954"/>
      <c r="F155" s="1192"/>
      <c r="G155" s="1192"/>
      <c r="H155" s="1088"/>
      <c r="I155" s="1036"/>
    </row>
    <row r="156" spans="1:9" ht="15.75">
      <c r="A156" s="552">
        <v>12020184</v>
      </c>
      <c r="B156" s="1204"/>
      <c r="C156" s="1497"/>
      <c r="D156" s="1953" t="s">
        <v>718</v>
      </c>
      <c r="E156" s="1954"/>
      <c r="F156" s="1192"/>
      <c r="G156" s="1191"/>
      <c r="H156" s="1088"/>
      <c r="I156" s="1036"/>
    </row>
    <row r="157" spans="1:9" ht="15.75">
      <c r="A157" s="552">
        <v>12020185</v>
      </c>
      <c r="B157" s="1204" t="s">
        <v>30</v>
      </c>
      <c r="C157" s="1489">
        <v>31931500</v>
      </c>
      <c r="D157" s="1953" t="s">
        <v>717</v>
      </c>
      <c r="E157" s="1954"/>
      <c r="F157" s="1192"/>
      <c r="G157" s="1192"/>
      <c r="H157" s="1088"/>
      <c r="I157" s="1036"/>
    </row>
    <row r="158" spans="1:9" ht="15.75">
      <c r="A158" s="552">
        <v>12020186</v>
      </c>
      <c r="B158" s="1204" t="s">
        <v>30</v>
      </c>
      <c r="C158" s="1489">
        <v>31931500</v>
      </c>
      <c r="D158" s="1953" t="s">
        <v>716</v>
      </c>
      <c r="E158" s="1954"/>
      <c r="F158" s="1191">
        <v>50000</v>
      </c>
      <c r="G158" s="1191">
        <v>50000</v>
      </c>
      <c r="H158" s="1088">
        <v>32000</v>
      </c>
      <c r="I158" s="1241">
        <v>50000</v>
      </c>
    </row>
    <row r="159" spans="1:9" ht="15.75">
      <c r="A159" s="552">
        <v>12020187</v>
      </c>
      <c r="B159" s="1204" t="s">
        <v>30</v>
      </c>
      <c r="C159" s="1489">
        <v>31931500</v>
      </c>
      <c r="D159" s="1953" t="s">
        <v>715</v>
      </c>
      <c r="E159" s="1954"/>
      <c r="F159" s="1191">
        <v>20000</v>
      </c>
      <c r="G159" s="1191">
        <v>20000</v>
      </c>
      <c r="H159" s="1088">
        <v>11500</v>
      </c>
      <c r="I159" s="1241">
        <v>20000</v>
      </c>
    </row>
    <row r="160" spans="1:9" ht="15.75">
      <c r="A160" s="552">
        <v>12020188</v>
      </c>
      <c r="B160" s="1204" t="s">
        <v>30</v>
      </c>
      <c r="C160" s="1489"/>
      <c r="D160" s="1953" t="s">
        <v>714</v>
      </c>
      <c r="E160" s="1954"/>
      <c r="F160" s="1191">
        <v>50000</v>
      </c>
      <c r="G160" s="1191">
        <v>60000</v>
      </c>
      <c r="H160" s="1088">
        <v>40200</v>
      </c>
      <c r="I160" s="1241">
        <v>60000</v>
      </c>
    </row>
    <row r="161" spans="1:9" ht="15.75">
      <c r="A161" s="552">
        <v>12020189</v>
      </c>
      <c r="B161" s="1204" t="s">
        <v>30</v>
      </c>
      <c r="C161" s="1489">
        <v>31931500</v>
      </c>
      <c r="D161" s="1953" t="s">
        <v>713</v>
      </c>
      <c r="E161" s="1954"/>
      <c r="F161" s="1191">
        <v>20000</v>
      </c>
      <c r="G161" s="1191">
        <v>20000</v>
      </c>
      <c r="H161" s="1088"/>
      <c r="I161" s="1241">
        <v>20000</v>
      </c>
    </row>
    <row r="162" spans="1:9" ht="15.75">
      <c r="A162" s="552">
        <v>12020190</v>
      </c>
      <c r="B162" s="1204" t="s">
        <v>30</v>
      </c>
      <c r="C162" s="1489"/>
      <c r="D162" s="1953" t="s">
        <v>712</v>
      </c>
      <c r="E162" s="1954"/>
      <c r="F162" s="1191">
        <v>20000</v>
      </c>
      <c r="G162" s="1191">
        <v>20000</v>
      </c>
      <c r="H162" s="1088">
        <v>11000</v>
      </c>
      <c r="I162" s="1241">
        <v>20000</v>
      </c>
    </row>
    <row r="163" spans="1:9" ht="15.75">
      <c r="A163" s="552">
        <v>12020191</v>
      </c>
      <c r="B163" s="1204" t="s">
        <v>30</v>
      </c>
      <c r="C163" s="1489"/>
      <c r="D163" s="1953" t="s">
        <v>711</v>
      </c>
      <c r="E163" s="1954"/>
      <c r="F163" s="1192"/>
      <c r="G163" s="1191"/>
      <c r="H163" s="1088"/>
      <c r="I163" s="1036"/>
    </row>
    <row r="164" spans="1:9" ht="15.75">
      <c r="A164" s="552">
        <v>12020192</v>
      </c>
      <c r="B164" s="1204"/>
      <c r="C164" s="1497"/>
      <c r="D164" s="1953" t="s">
        <v>710</v>
      </c>
      <c r="E164" s="1954"/>
      <c r="F164" s="1192"/>
      <c r="G164" s="1191"/>
      <c r="H164" s="1088"/>
      <c r="I164" s="1036"/>
    </row>
    <row r="165" spans="1:9" ht="15.75">
      <c r="A165" s="552">
        <v>12020193</v>
      </c>
      <c r="B165" s="1204" t="s">
        <v>30</v>
      </c>
      <c r="C165" s="1489">
        <v>31931500</v>
      </c>
      <c r="D165" s="1953" t="s">
        <v>709</v>
      </c>
      <c r="E165" s="1954"/>
      <c r="F165" s="1192"/>
      <c r="G165" s="1192"/>
      <c r="H165" s="1088"/>
      <c r="I165" s="1036"/>
    </row>
    <row r="166" spans="1:9" ht="15.75">
      <c r="A166" s="552">
        <v>12020194</v>
      </c>
      <c r="B166" s="1204" t="s">
        <v>30</v>
      </c>
      <c r="C166" s="1489">
        <v>31931500</v>
      </c>
      <c r="D166" s="1953" t="s">
        <v>708</v>
      </c>
      <c r="E166" s="1954"/>
      <c r="F166" s="1192">
        <v>5000</v>
      </c>
      <c r="G166" s="1192">
        <v>10000</v>
      </c>
      <c r="H166" s="1088">
        <v>8000</v>
      </c>
      <c r="I166" s="1087">
        <v>10000</v>
      </c>
    </row>
    <row r="167" spans="1:9" ht="15.75">
      <c r="A167" s="552">
        <v>12020195</v>
      </c>
      <c r="B167" s="1204" t="s">
        <v>30</v>
      </c>
      <c r="C167" s="1489">
        <v>31931500</v>
      </c>
      <c r="D167" s="1953" t="s">
        <v>707</v>
      </c>
      <c r="E167" s="1954"/>
      <c r="F167" s="1192">
        <v>40000</v>
      </c>
      <c r="G167" s="1192">
        <v>40000</v>
      </c>
      <c r="H167" s="1088">
        <v>28000</v>
      </c>
      <c r="I167" s="1087">
        <v>40000</v>
      </c>
    </row>
    <row r="168" spans="1:9" ht="15.75">
      <c r="A168" s="552">
        <v>12020196</v>
      </c>
      <c r="B168" s="1204" t="s">
        <v>30</v>
      </c>
      <c r="C168" s="1489">
        <v>31931500</v>
      </c>
      <c r="D168" s="1953" t="s">
        <v>706</v>
      </c>
      <c r="E168" s="1954"/>
      <c r="F168" s="1192">
        <v>20000</v>
      </c>
      <c r="G168" s="1192">
        <v>20000</v>
      </c>
      <c r="H168" s="1088">
        <v>17300</v>
      </c>
      <c r="I168" s="1087">
        <v>20000</v>
      </c>
    </row>
    <row r="169" spans="1:9" ht="15.75">
      <c r="A169" s="552">
        <v>12020197</v>
      </c>
      <c r="B169" s="1204" t="s">
        <v>30</v>
      </c>
      <c r="C169" s="1489"/>
      <c r="D169" s="1953" t="s">
        <v>705</v>
      </c>
      <c r="E169" s="1954"/>
      <c r="F169" s="1192"/>
      <c r="G169" s="1192"/>
      <c r="H169" s="1088"/>
      <c r="I169" s="1036"/>
    </row>
    <row r="170" spans="1:9" ht="15.75">
      <c r="A170" s="552">
        <v>12020198</v>
      </c>
      <c r="B170" s="1204" t="s">
        <v>30</v>
      </c>
      <c r="C170" s="1489"/>
      <c r="D170" s="1924" t="s">
        <v>704</v>
      </c>
      <c r="E170" s="1925"/>
      <c r="F170" s="1191">
        <v>10000</v>
      </c>
      <c r="G170" s="1191">
        <v>10000</v>
      </c>
      <c r="H170" s="1088">
        <v>2000</v>
      </c>
      <c r="I170" s="1241">
        <v>10000</v>
      </c>
    </row>
    <row r="171" spans="1:9" ht="16.5" thickBot="1">
      <c r="A171" s="1219">
        <v>12020199</v>
      </c>
      <c r="B171" s="1189" t="s">
        <v>30</v>
      </c>
      <c r="C171" s="1495"/>
      <c r="D171" s="1947" t="s">
        <v>703</v>
      </c>
      <c r="E171" s="1948"/>
      <c r="F171" s="1218">
        <v>5000</v>
      </c>
      <c r="G171" s="1218">
        <v>5000</v>
      </c>
      <c r="H171" s="1187">
        <v>5000</v>
      </c>
      <c r="I171" s="1256">
        <v>5000</v>
      </c>
    </row>
    <row r="172" spans="1:9" ht="16.5" thickBot="1">
      <c r="A172" s="1181"/>
      <c r="B172" s="1180"/>
      <c r="C172" s="1493"/>
      <c r="D172" s="1918" t="s">
        <v>522</v>
      </c>
      <c r="E172" s="1919"/>
      <c r="F172" s="1217">
        <f>SUM(F88:F171)</f>
        <v>1920000</v>
      </c>
      <c r="G172" s="1217">
        <f>SUM(G88:G171)</f>
        <v>2035000</v>
      </c>
      <c r="H172" s="272">
        <f>SUM(H88:H171)</f>
        <v>1421226.6666666667</v>
      </c>
      <c r="I172" s="272">
        <f>SUM(I88:I171)</f>
        <v>2035000</v>
      </c>
    </row>
    <row r="173" spans="1:9" ht="15.75" customHeight="1">
      <c r="A173" s="1244">
        <v>12020400</v>
      </c>
      <c r="B173" s="1243"/>
      <c r="C173" s="1503"/>
      <c r="D173" s="1941" t="s">
        <v>702</v>
      </c>
      <c r="E173" s="1942"/>
      <c r="F173" s="1235"/>
      <c r="G173" s="1246"/>
      <c r="H173" s="1234"/>
      <c r="I173" s="1245"/>
    </row>
    <row r="174" spans="1:9" ht="15.75" customHeight="1">
      <c r="A174" s="552">
        <v>12020401</v>
      </c>
      <c r="B174" s="1204"/>
      <c r="C174" s="1497"/>
      <c r="D174" s="1920" t="s">
        <v>701</v>
      </c>
      <c r="E174" s="1921"/>
      <c r="F174" s="1192"/>
      <c r="G174" s="1191"/>
      <c r="H174" s="1088"/>
      <c r="I174" s="1036"/>
    </row>
    <row r="175" spans="1:9" ht="15.75" customHeight="1">
      <c r="A175" s="552">
        <v>12020402</v>
      </c>
      <c r="B175" s="1204"/>
      <c r="C175" s="1497"/>
      <c r="D175" s="1935" t="s">
        <v>700</v>
      </c>
      <c r="E175" s="1936"/>
      <c r="F175" s="1192"/>
      <c r="G175" s="1191"/>
      <c r="H175" s="1088"/>
      <c r="I175" s="1036"/>
    </row>
    <row r="176" spans="1:9" s="1254" customFormat="1">
      <c r="A176" s="321">
        <v>12020403</v>
      </c>
      <c r="B176" s="1255"/>
      <c r="C176" s="1501"/>
      <c r="D176" s="1949" t="s">
        <v>699</v>
      </c>
      <c r="E176" s="1950"/>
      <c r="F176" s="341">
        <v>50000</v>
      </c>
      <c r="G176" s="341">
        <v>50000</v>
      </c>
      <c r="H176" s="203">
        <v>10000</v>
      </c>
      <c r="I176" s="1036">
        <v>50000</v>
      </c>
    </row>
    <row r="177" spans="1:9" ht="15.75" customHeight="1">
      <c r="A177" s="552">
        <v>12020404</v>
      </c>
      <c r="B177" s="1204"/>
      <c r="C177" s="1497"/>
      <c r="D177" s="1935" t="s">
        <v>698</v>
      </c>
      <c r="E177" s="1936"/>
      <c r="F177" s="1192"/>
      <c r="G177" s="1191"/>
      <c r="H177" s="1088"/>
      <c r="I177" s="1036"/>
    </row>
    <row r="178" spans="1:9" ht="15.75" customHeight="1">
      <c r="A178" s="552">
        <v>12020405</v>
      </c>
      <c r="B178" s="1204"/>
      <c r="C178" s="1497"/>
      <c r="D178" s="1935" t="s">
        <v>697</v>
      </c>
      <c r="E178" s="1936"/>
      <c r="F178" s="1191">
        <v>10000</v>
      </c>
      <c r="G178" s="1191">
        <v>10000</v>
      </c>
      <c r="H178" s="1088">
        <v>8000</v>
      </c>
      <c r="I178" s="1241">
        <v>10000</v>
      </c>
    </row>
    <row r="179" spans="1:9" ht="15.75" customHeight="1">
      <c r="A179" s="552">
        <v>12020406</v>
      </c>
      <c r="B179" s="1204" t="s">
        <v>30</v>
      </c>
      <c r="C179" s="1489">
        <v>31931500</v>
      </c>
      <c r="D179" s="1935" t="s">
        <v>696</v>
      </c>
      <c r="E179" s="1936"/>
      <c r="F179" s="1192"/>
      <c r="G179" s="1191"/>
      <c r="H179" s="1088"/>
      <c r="I179" s="1036"/>
    </row>
    <row r="180" spans="1:9" ht="15.75" customHeight="1">
      <c r="A180" s="552">
        <v>12020407</v>
      </c>
      <c r="B180" s="1204" t="s">
        <v>30</v>
      </c>
      <c r="C180" s="1489">
        <v>31931500</v>
      </c>
      <c r="D180" s="1951" t="s">
        <v>695</v>
      </c>
      <c r="E180" s="1952"/>
      <c r="F180" s="1191">
        <v>200000</v>
      </c>
      <c r="G180" s="1191">
        <v>200000</v>
      </c>
      <c r="H180" s="1088">
        <v>80000</v>
      </c>
      <c r="I180" s="1241">
        <v>200000</v>
      </c>
    </row>
    <row r="181" spans="1:9" ht="15.75" customHeight="1">
      <c r="A181" s="552">
        <v>12020408</v>
      </c>
      <c r="B181" s="1204"/>
      <c r="C181" s="1497"/>
      <c r="D181" s="1935" t="s">
        <v>694</v>
      </c>
      <c r="E181" s="1936"/>
      <c r="F181" s="1192"/>
      <c r="G181" s="1191"/>
      <c r="H181" s="1088"/>
      <c r="I181" s="1036"/>
    </row>
    <row r="182" spans="1:9" ht="15.75" customHeight="1">
      <c r="A182" s="552">
        <v>12020409</v>
      </c>
      <c r="B182" s="1204"/>
      <c r="C182" s="1497"/>
      <c r="D182" s="1935" t="s">
        <v>693</v>
      </c>
      <c r="E182" s="1936"/>
      <c r="F182" s="1192"/>
      <c r="G182" s="1191"/>
      <c r="H182" s="1088"/>
      <c r="I182" s="1036"/>
    </row>
    <row r="183" spans="1:9" ht="15.75" customHeight="1">
      <c r="A183" s="552">
        <v>12020410</v>
      </c>
      <c r="B183" s="1204" t="s">
        <v>30</v>
      </c>
      <c r="C183" s="1489"/>
      <c r="D183" s="1935" t="s">
        <v>692</v>
      </c>
      <c r="E183" s="1936"/>
      <c r="F183" s="1192">
        <v>20000</v>
      </c>
      <c r="G183" s="1192">
        <v>48000</v>
      </c>
      <c r="H183" s="1088">
        <v>27000</v>
      </c>
      <c r="I183" s="1241">
        <v>48000</v>
      </c>
    </row>
    <row r="184" spans="1:9" ht="15.75" customHeight="1">
      <c r="A184" s="552">
        <v>12020411</v>
      </c>
      <c r="B184" s="1204" t="s">
        <v>30</v>
      </c>
      <c r="C184" s="1489">
        <v>31931500</v>
      </c>
      <c r="D184" s="1935" t="s">
        <v>691</v>
      </c>
      <c r="E184" s="1936"/>
      <c r="F184" s="1192"/>
      <c r="G184" s="1192">
        <v>100000</v>
      </c>
      <c r="H184" s="1088">
        <v>82000</v>
      </c>
      <c r="I184" s="1241">
        <v>100000</v>
      </c>
    </row>
    <row r="185" spans="1:9" ht="15.75">
      <c r="A185" s="552">
        <v>12020412</v>
      </c>
      <c r="B185" s="1204" t="s">
        <v>30</v>
      </c>
      <c r="C185" s="1489">
        <v>31931500</v>
      </c>
      <c r="D185" s="1935" t="s">
        <v>690</v>
      </c>
      <c r="E185" s="1936"/>
      <c r="F185" s="1191">
        <v>67012202</v>
      </c>
      <c r="G185" s="1191">
        <v>70000000</v>
      </c>
      <c r="H185" s="1088">
        <v>18500000</v>
      </c>
      <c r="I185" s="1213">
        <v>128090321.76000001</v>
      </c>
    </row>
    <row r="186" spans="1:9" ht="15.75">
      <c r="A186" s="552">
        <v>12020413</v>
      </c>
      <c r="B186" s="1204"/>
      <c r="C186" s="1497"/>
      <c r="D186" s="1935" t="s">
        <v>689</v>
      </c>
      <c r="E186" s="1936"/>
      <c r="F186" s="1192"/>
      <c r="G186" s="1191"/>
      <c r="H186" s="1088"/>
      <c r="I186" s="1036"/>
    </row>
    <row r="187" spans="1:9" ht="15.75">
      <c r="A187" s="552">
        <v>12020414</v>
      </c>
      <c r="B187" s="1204"/>
      <c r="C187" s="1497"/>
      <c r="D187" s="1935" t="s">
        <v>688</v>
      </c>
      <c r="E187" s="1936"/>
      <c r="F187" s="1192"/>
      <c r="G187" s="1191"/>
      <c r="H187" s="1088"/>
      <c r="I187" s="1036"/>
    </row>
    <row r="188" spans="1:9" ht="15.75">
      <c r="A188" s="552">
        <v>12020415</v>
      </c>
      <c r="B188" s="1204"/>
      <c r="C188" s="1497"/>
      <c r="D188" s="1935" t="s">
        <v>687</v>
      </c>
      <c r="E188" s="1936"/>
      <c r="F188" s="1191">
        <v>20000</v>
      </c>
      <c r="G188" s="1191">
        <v>20000</v>
      </c>
      <c r="H188" s="1088">
        <v>16000</v>
      </c>
      <c r="I188" s="1241">
        <v>20000</v>
      </c>
    </row>
    <row r="189" spans="1:9" ht="15.75">
      <c r="A189" s="552">
        <v>12020416</v>
      </c>
      <c r="B189" s="1204"/>
      <c r="C189" s="1497"/>
      <c r="D189" s="1935" t="s">
        <v>686</v>
      </c>
      <c r="E189" s="1936"/>
      <c r="F189" s="1192"/>
      <c r="G189" s="1191"/>
      <c r="H189" s="1088"/>
      <c r="I189" s="1036"/>
    </row>
    <row r="190" spans="1:9" ht="15.75">
      <c r="A190" s="552">
        <v>12020417</v>
      </c>
      <c r="B190" s="1204"/>
      <c r="C190" s="1497"/>
      <c r="D190" s="1935" t="s">
        <v>685</v>
      </c>
      <c r="E190" s="1936"/>
      <c r="F190" s="1192"/>
      <c r="G190" s="1191"/>
      <c r="H190" s="1088"/>
      <c r="I190" s="1036"/>
    </row>
    <row r="191" spans="1:9" ht="15.75">
      <c r="A191" s="552">
        <v>12020418</v>
      </c>
      <c r="B191" s="1204"/>
      <c r="C191" s="1497"/>
      <c r="D191" s="1935" t="s">
        <v>684</v>
      </c>
      <c r="E191" s="1936"/>
      <c r="F191" s="1192"/>
      <c r="G191" s="1191"/>
      <c r="H191" s="1088"/>
      <c r="I191" s="1036"/>
    </row>
    <row r="192" spans="1:9" ht="15.75">
      <c r="A192" s="552">
        <v>12020419</v>
      </c>
      <c r="B192" s="1204"/>
      <c r="C192" s="1497"/>
      <c r="D192" s="1935" t="s">
        <v>683</v>
      </c>
      <c r="E192" s="1936"/>
      <c r="F192" s="1192"/>
      <c r="G192" s="1191"/>
      <c r="H192" s="1088"/>
      <c r="I192" s="1036"/>
    </row>
    <row r="193" spans="1:9" ht="15.75">
      <c r="A193" s="552">
        <v>12020420</v>
      </c>
      <c r="B193" s="1204"/>
      <c r="C193" s="1497"/>
      <c r="D193" s="1226" t="s">
        <v>682</v>
      </c>
      <c r="E193" s="1220"/>
      <c r="F193" s="1192">
        <v>50000</v>
      </c>
      <c r="G193" s="1192">
        <v>50000</v>
      </c>
      <c r="H193" s="1088">
        <v>38000</v>
      </c>
      <c r="I193" s="1241">
        <v>50000</v>
      </c>
    </row>
    <row r="194" spans="1:9" ht="15.75">
      <c r="A194" s="552">
        <v>12020430</v>
      </c>
      <c r="B194" s="1204"/>
      <c r="C194" s="1497"/>
      <c r="D194" s="1226" t="s">
        <v>681</v>
      </c>
      <c r="E194" s="1220"/>
      <c r="F194" s="1192"/>
      <c r="G194" s="1191"/>
      <c r="H194" s="1088"/>
      <c r="I194" s="1036"/>
    </row>
    <row r="195" spans="1:9" ht="15.75">
      <c r="A195" s="552">
        <v>12020431</v>
      </c>
      <c r="B195" s="1204" t="s">
        <v>30</v>
      </c>
      <c r="C195" s="1489"/>
      <c r="D195" s="1226" t="s">
        <v>680</v>
      </c>
      <c r="E195" s="1220"/>
      <c r="F195" s="1192">
        <v>50000</v>
      </c>
      <c r="G195" s="1192">
        <v>50000</v>
      </c>
      <c r="H195" s="1088">
        <v>36000</v>
      </c>
      <c r="I195" s="1087">
        <v>50000</v>
      </c>
    </row>
    <row r="196" spans="1:9" ht="15.75">
      <c r="A196" s="552">
        <v>12020432</v>
      </c>
      <c r="B196" s="1204" t="s">
        <v>30</v>
      </c>
      <c r="C196" s="1489"/>
      <c r="D196" s="1935" t="s">
        <v>679</v>
      </c>
      <c r="E196" s="1936"/>
      <c r="F196" s="1192">
        <v>30000</v>
      </c>
      <c r="G196" s="1191">
        <v>30000</v>
      </c>
      <c r="H196" s="1088">
        <v>17000</v>
      </c>
      <c r="I196" s="1241">
        <v>30000</v>
      </c>
    </row>
    <row r="197" spans="1:9" ht="15.75">
      <c r="A197" s="552">
        <v>12020433</v>
      </c>
      <c r="B197" s="1204"/>
      <c r="C197" s="1497"/>
      <c r="D197" s="1935" t="s">
        <v>678</v>
      </c>
      <c r="E197" s="1936"/>
      <c r="F197" s="1192"/>
      <c r="G197" s="1191"/>
      <c r="H197" s="1088"/>
      <c r="I197" s="1036"/>
    </row>
    <row r="198" spans="1:9" ht="15.75">
      <c r="A198" s="552">
        <v>12020434</v>
      </c>
      <c r="B198" s="1204" t="s">
        <v>30</v>
      </c>
      <c r="C198" s="1489"/>
      <c r="D198" s="1935" t="s">
        <v>677</v>
      </c>
      <c r="E198" s="1936"/>
      <c r="F198" s="1192">
        <v>0</v>
      </c>
      <c r="G198" s="1192">
        <v>500000</v>
      </c>
      <c r="H198" s="1088">
        <v>0</v>
      </c>
      <c r="I198" s="1036">
        <v>500000</v>
      </c>
    </row>
    <row r="199" spans="1:9" ht="15.75">
      <c r="A199" s="552">
        <v>12020435</v>
      </c>
      <c r="B199" s="1204"/>
      <c r="C199" s="1497"/>
      <c r="D199" s="1226" t="s">
        <v>676</v>
      </c>
      <c r="E199" s="1192"/>
      <c r="F199" s="1192"/>
      <c r="G199" s="1191"/>
      <c r="H199" s="1088"/>
      <c r="I199" s="1036"/>
    </row>
    <row r="200" spans="1:9" ht="15.75">
      <c r="A200" s="552">
        <v>12020436</v>
      </c>
      <c r="B200" s="1204"/>
      <c r="C200" s="1497"/>
      <c r="D200" s="1935" t="s">
        <v>675</v>
      </c>
      <c r="E200" s="1936"/>
      <c r="F200" s="1192"/>
      <c r="G200" s="1191"/>
      <c r="H200" s="1088"/>
      <c r="I200" s="1036"/>
    </row>
    <row r="201" spans="1:9" ht="15.75">
      <c r="A201" s="552">
        <v>12020437</v>
      </c>
      <c r="B201" s="1204"/>
      <c r="C201" s="1497"/>
      <c r="D201" s="1226" t="s">
        <v>674</v>
      </c>
      <c r="E201" s="1192"/>
      <c r="F201" s="1192"/>
      <c r="G201" s="1191"/>
      <c r="H201" s="1088"/>
      <c r="I201" s="1036"/>
    </row>
    <row r="202" spans="1:9" ht="15.75">
      <c r="A202" s="552">
        <v>12020438</v>
      </c>
      <c r="B202" s="1204" t="s">
        <v>30</v>
      </c>
      <c r="C202" s="1489">
        <v>31931500</v>
      </c>
      <c r="D202" s="1935" t="s">
        <v>673</v>
      </c>
      <c r="E202" s="1936"/>
      <c r="F202" s="1191">
        <v>10000</v>
      </c>
      <c r="G202" s="1191">
        <v>10000</v>
      </c>
      <c r="H202" s="1088"/>
      <c r="I202" s="1241">
        <v>10000</v>
      </c>
    </row>
    <row r="203" spans="1:9" ht="15.75">
      <c r="A203" s="552">
        <v>12020439</v>
      </c>
      <c r="B203" s="1204" t="s">
        <v>30</v>
      </c>
      <c r="C203" s="1489">
        <v>31931500</v>
      </c>
      <c r="D203" s="1226" t="s">
        <v>672</v>
      </c>
      <c r="E203" s="1192"/>
      <c r="F203" s="1192"/>
      <c r="G203" s="1191"/>
      <c r="H203" s="1088"/>
      <c r="I203" s="1036"/>
    </row>
    <row r="204" spans="1:9" ht="15.75">
      <c r="A204" s="552">
        <v>12020440</v>
      </c>
      <c r="B204" s="1204" t="s">
        <v>30</v>
      </c>
      <c r="C204" s="1489"/>
      <c r="D204" s="1226" t="s">
        <v>671</v>
      </c>
      <c r="E204" s="1192"/>
      <c r="F204" s="1192"/>
      <c r="G204" s="1192"/>
      <c r="H204" s="1088"/>
      <c r="I204" s="1036"/>
    </row>
    <row r="205" spans="1:9" ht="15.75">
      <c r="A205" s="552">
        <v>12020441</v>
      </c>
      <c r="B205" s="1204" t="s">
        <v>30</v>
      </c>
      <c r="C205" s="1489"/>
      <c r="D205" s="1226" t="s">
        <v>670</v>
      </c>
      <c r="E205" s="1192"/>
      <c r="F205" s="1192"/>
      <c r="G205" s="1192"/>
      <c r="H205" s="1088"/>
      <c r="I205" s="1036"/>
    </row>
    <row r="206" spans="1:9" ht="15.75">
      <c r="A206" s="552">
        <v>12020442</v>
      </c>
      <c r="B206" s="1204"/>
      <c r="C206" s="1497"/>
      <c r="D206" s="1226" t="s">
        <v>669</v>
      </c>
      <c r="E206" s="1192"/>
      <c r="F206" s="1192"/>
      <c r="G206" s="1192"/>
      <c r="H206" s="1088"/>
      <c r="I206" s="1036"/>
    </row>
    <row r="207" spans="1:9" ht="15.75">
      <c r="A207" s="552">
        <v>12020445</v>
      </c>
      <c r="B207" s="1204"/>
      <c r="C207" s="1497"/>
      <c r="D207" s="1226" t="s">
        <v>668</v>
      </c>
      <c r="E207" s="1192"/>
      <c r="F207" s="1192">
        <v>20000</v>
      </c>
      <c r="G207" s="1192">
        <v>70000</v>
      </c>
      <c r="H207" s="1088">
        <v>9000</v>
      </c>
      <c r="I207" s="1241">
        <v>70000</v>
      </c>
    </row>
    <row r="208" spans="1:9" ht="15.75">
      <c r="A208" s="552">
        <v>12020446</v>
      </c>
      <c r="B208" s="1204" t="s">
        <v>30</v>
      </c>
      <c r="C208" s="1489"/>
      <c r="D208" s="1226" t="s">
        <v>667</v>
      </c>
      <c r="E208" s="1192"/>
      <c r="F208" s="1192"/>
      <c r="G208" s="1192"/>
      <c r="H208" s="1088"/>
      <c r="I208" s="1036"/>
    </row>
    <row r="209" spans="1:9" ht="15.75">
      <c r="A209" s="552">
        <v>12020447</v>
      </c>
      <c r="B209" s="1204"/>
      <c r="C209" s="1497"/>
      <c r="D209" s="1226" t="s">
        <v>666</v>
      </c>
      <c r="E209" s="1192"/>
      <c r="F209" s="1192"/>
      <c r="G209" s="1191"/>
      <c r="H209" s="1088"/>
      <c r="I209" s="1036"/>
    </row>
    <row r="210" spans="1:9" ht="15.75">
      <c r="A210" s="552">
        <v>12020454</v>
      </c>
      <c r="B210" s="1204"/>
      <c r="C210" s="1497"/>
      <c r="D210" s="1226" t="s">
        <v>665</v>
      </c>
      <c r="E210" s="1192"/>
      <c r="F210" s="1191">
        <v>100000</v>
      </c>
      <c r="G210" s="1191">
        <v>100000</v>
      </c>
      <c r="H210" s="1088"/>
      <c r="I210" s="1241">
        <v>100000</v>
      </c>
    </row>
    <row r="211" spans="1:9" ht="15.75">
      <c r="A211" s="552">
        <v>12020455</v>
      </c>
      <c r="B211" s="1204" t="s">
        <v>30</v>
      </c>
      <c r="C211" s="1489">
        <v>31931500</v>
      </c>
      <c r="D211" s="1226" t="s">
        <v>664</v>
      </c>
      <c r="E211" s="1192"/>
      <c r="F211" s="1192">
        <v>30000</v>
      </c>
      <c r="G211" s="1192">
        <v>30000</v>
      </c>
      <c r="H211" s="1088">
        <v>18000</v>
      </c>
      <c r="I211" s="1241">
        <v>30000</v>
      </c>
    </row>
    <row r="212" spans="1:9" ht="15.75">
      <c r="A212" s="552">
        <v>12020456</v>
      </c>
      <c r="B212" s="1204"/>
      <c r="C212" s="1497"/>
      <c r="D212" s="1226" t="s">
        <v>663</v>
      </c>
      <c r="E212" s="1192"/>
      <c r="F212" s="1192"/>
      <c r="G212" s="1191"/>
      <c r="H212" s="1088"/>
      <c r="I212" s="1036"/>
    </row>
    <row r="213" spans="1:9" ht="15.75">
      <c r="A213" s="552">
        <v>12020457</v>
      </c>
      <c r="B213" s="1204"/>
      <c r="C213" s="1497"/>
      <c r="D213" s="1226" t="s">
        <v>662</v>
      </c>
      <c r="E213" s="1192"/>
      <c r="F213" s="1192"/>
      <c r="G213" s="1191"/>
      <c r="H213" s="1088"/>
      <c r="I213" s="1036"/>
    </row>
    <row r="214" spans="1:9" ht="15.75">
      <c r="A214" s="552">
        <v>12020467</v>
      </c>
      <c r="B214" s="1204"/>
      <c r="C214" s="1497"/>
      <c r="D214" s="1203" t="s">
        <v>661</v>
      </c>
      <c r="E214" s="1192"/>
      <c r="F214" s="1192"/>
      <c r="G214" s="1191"/>
      <c r="H214" s="1088"/>
      <c r="I214" s="1036"/>
    </row>
    <row r="215" spans="1:9" ht="15.75">
      <c r="A215" s="552">
        <v>12020468</v>
      </c>
      <c r="B215" s="1204"/>
      <c r="C215" s="1497"/>
      <c r="D215" s="1203" t="s">
        <v>660</v>
      </c>
      <c r="E215" s="1192"/>
      <c r="F215" s="1192">
        <v>10000</v>
      </c>
      <c r="G215" s="1192">
        <v>100000</v>
      </c>
      <c r="H215" s="1088">
        <v>22000</v>
      </c>
      <c r="I215" s="1241">
        <v>100000</v>
      </c>
    </row>
    <row r="216" spans="1:9" ht="15.75">
      <c r="A216" s="552">
        <v>12020469</v>
      </c>
      <c r="B216" s="1204"/>
      <c r="C216" s="1497"/>
      <c r="D216" s="1203" t="s">
        <v>659</v>
      </c>
      <c r="E216" s="1192"/>
      <c r="F216" s="1192">
        <v>0</v>
      </c>
      <c r="G216" s="1191"/>
      <c r="H216" s="1088"/>
      <c r="I216" s="1036"/>
    </row>
    <row r="217" spans="1:9" ht="15.75">
      <c r="A217" s="552">
        <v>12020470</v>
      </c>
      <c r="B217" s="1204"/>
      <c r="C217" s="1497"/>
      <c r="D217" s="1253" t="s">
        <v>658</v>
      </c>
      <c r="E217" s="1192"/>
      <c r="F217" s="1192"/>
      <c r="G217" s="1191"/>
      <c r="H217" s="1088"/>
      <c r="I217" s="1036"/>
    </row>
    <row r="218" spans="1:9" ht="15.75">
      <c r="A218" s="552">
        <v>12020471</v>
      </c>
      <c r="B218" s="1204" t="s">
        <v>30</v>
      </c>
      <c r="C218" s="1489">
        <v>31931500</v>
      </c>
      <c r="D218" s="1253" t="s">
        <v>657</v>
      </c>
      <c r="E218" s="1192"/>
      <c r="F218" s="1192"/>
      <c r="G218" s="1192"/>
      <c r="H218" s="1088"/>
      <c r="I218" s="1036"/>
    </row>
    <row r="219" spans="1:9" ht="15.75">
      <c r="A219" s="552">
        <v>12020472</v>
      </c>
      <c r="B219" s="1204"/>
      <c r="C219" s="1497"/>
      <c r="D219" s="1253" t="s">
        <v>656</v>
      </c>
      <c r="E219" s="1192"/>
      <c r="F219" s="1192"/>
      <c r="G219" s="1191"/>
      <c r="H219" s="1088"/>
      <c r="I219" s="1036"/>
    </row>
    <row r="220" spans="1:9" ht="15.75">
      <c r="A220" s="552">
        <v>12020473</v>
      </c>
      <c r="B220" s="1204" t="s">
        <v>30</v>
      </c>
      <c r="C220" s="1489"/>
      <c r="D220" s="1253" t="s">
        <v>655</v>
      </c>
      <c r="E220" s="1192"/>
      <c r="F220" s="1192">
        <v>50000</v>
      </c>
      <c r="G220" s="1192">
        <v>50000</v>
      </c>
      <c r="H220" s="1088"/>
      <c r="I220" s="1241">
        <v>50000</v>
      </c>
    </row>
    <row r="221" spans="1:9" ht="15.75">
      <c r="A221" s="552">
        <v>12020474</v>
      </c>
      <c r="B221" s="1204"/>
      <c r="C221" s="1497"/>
      <c r="D221" s="1253" t="s">
        <v>654</v>
      </c>
      <c r="E221" s="1192"/>
      <c r="F221" s="1192"/>
      <c r="G221" s="1191"/>
      <c r="H221" s="1088"/>
      <c r="I221" s="1036"/>
    </row>
    <row r="222" spans="1:9" ht="15.75">
      <c r="A222" s="552">
        <v>12020475</v>
      </c>
      <c r="B222" s="1204"/>
      <c r="C222" s="1497"/>
      <c r="D222" s="1253" t="s">
        <v>653</v>
      </c>
      <c r="E222" s="1192"/>
      <c r="F222" s="1192"/>
      <c r="G222" s="1191"/>
      <c r="H222" s="1088"/>
      <c r="I222" s="1036"/>
    </row>
    <row r="223" spans="1:9" ht="15.75">
      <c r="A223" s="552">
        <v>12020476</v>
      </c>
      <c r="B223" s="1204"/>
      <c r="C223" s="1497"/>
      <c r="D223" s="1253" t="s">
        <v>652</v>
      </c>
      <c r="E223" s="1192"/>
      <c r="F223" s="1192"/>
      <c r="G223" s="1191"/>
      <c r="H223" s="1088"/>
      <c r="I223" s="1036"/>
    </row>
    <row r="224" spans="1:9" ht="15.75">
      <c r="A224" s="552">
        <v>12020477</v>
      </c>
      <c r="B224" s="1204" t="s">
        <v>30</v>
      </c>
      <c r="C224" s="1489">
        <v>31931500</v>
      </c>
      <c r="D224" s="1253" t="s">
        <v>651</v>
      </c>
      <c r="E224" s="1192"/>
      <c r="F224" s="1191">
        <v>100000</v>
      </c>
      <c r="G224" s="1191">
        <v>100000</v>
      </c>
      <c r="H224" s="1088">
        <v>68000</v>
      </c>
      <c r="I224" s="1241">
        <v>100000</v>
      </c>
    </row>
    <row r="225" spans="1:9" ht="15.75">
      <c r="A225" s="552">
        <v>12020478</v>
      </c>
      <c r="B225" s="1204"/>
      <c r="C225" s="1497"/>
      <c r="D225" s="1253" t="s">
        <v>650</v>
      </c>
      <c r="E225" s="1192"/>
      <c r="F225" s="1192"/>
      <c r="G225" s="1191"/>
      <c r="H225" s="1088"/>
      <c r="I225" s="1036"/>
    </row>
    <row r="226" spans="1:9" ht="15.75">
      <c r="A226" s="552">
        <v>12020479</v>
      </c>
      <c r="B226" s="1204" t="s">
        <v>30</v>
      </c>
      <c r="C226" s="1489"/>
      <c r="D226" s="1937" t="s">
        <v>649</v>
      </c>
      <c r="E226" s="1938"/>
      <c r="F226" s="1192">
        <v>10000</v>
      </c>
      <c r="G226" s="1192">
        <v>10000</v>
      </c>
      <c r="H226" s="1088">
        <v>6000</v>
      </c>
      <c r="I226" s="1087">
        <v>10000</v>
      </c>
    </row>
    <row r="227" spans="1:9" ht="15.75">
      <c r="A227" s="552">
        <v>12020480</v>
      </c>
      <c r="B227" s="1204"/>
      <c r="C227" s="1497"/>
      <c r="D227" s="1937" t="s">
        <v>648</v>
      </c>
      <c r="E227" s="1938"/>
      <c r="F227" s="1192">
        <v>0</v>
      </c>
      <c r="G227" s="1192"/>
      <c r="H227" s="1088"/>
      <c r="I227" s="1036"/>
    </row>
    <row r="228" spans="1:9" ht="15.75">
      <c r="A228" s="552">
        <v>12020481</v>
      </c>
      <c r="B228" s="1204" t="s">
        <v>30</v>
      </c>
      <c r="C228" s="1489">
        <v>31931500</v>
      </c>
      <c r="D228" s="1253" t="s">
        <v>647</v>
      </c>
      <c r="E228" s="1192"/>
      <c r="F228" s="1192">
        <v>200000</v>
      </c>
      <c r="G228" s="1192">
        <v>200000</v>
      </c>
      <c r="H228" s="1088">
        <v>125000</v>
      </c>
      <c r="I228" s="1087">
        <v>200000</v>
      </c>
    </row>
    <row r="229" spans="1:9" ht="15.75">
      <c r="A229" s="552">
        <v>12020482</v>
      </c>
      <c r="B229" s="1204"/>
      <c r="C229" s="1489"/>
      <c r="D229" s="1253" t="s">
        <v>646</v>
      </c>
      <c r="E229" s="1192"/>
      <c r="F229" s="1192"/>
      <c r="G229" s="1192"/>
      <c r="H229" s="1088"/>
      <c r="I229" s="1036"/>
    </row>
    <row r="230" spans="1:9" ht="15.75">
      <c r="A230" s="552">
        <v>12020483</v>
      </c>
      <c r="B230" s="1204"/>
      <c r="C230" s="1497"/>
      <c r="D230" s="1253" t="s">
        <v>645</v>
      </c>
      <c r="E230" s="1192"/>
      <c r="F230" s="1192"/>
      <c r="G230" s="1191"/>
      <c r="H230" s="1088"/>
      <c r="I230" s="1036"/>
    </row>
    <row r="231" spans="1:9" ht="15.75">
      <c r="A231" s="552">
        <v>12020484</v>
      </c>
      <c r="B231" s="1204"/>
      <c r="C231" s="1497"/>
      <c r="D231" s="1253" t="s">
        <v>644</v>
      </c>
      <c r="E231" s="1192"/>
      <c r="F231" s="1192"/>
      <c r="G231" s="1191"/>
      <c r="H231" s="1088"/>
      <c r="I231" s="1036"/>
    </row>
    <row r="232" spans="1:9" ht="15.75">
      <c r="A232" s="552">
        <v>12020485</v>
      </c>
      <c r="B232" s="1204"/>
      <c r="C232" s="1497"/>
      <c r="D232" s="1937" t="s">
        <v>643</v>
      </c>
      <c r="E232" s="1938"/>
      <c r="F232" s="1192"/>
      <c r="G232" s="1191"/>
      <c r="H232" s="1088"/>
      <c r="I232" s="1036"/>
    </row>
    <row r="233" spans="1:9" ht="15.75">
      <c r="A233" s="552">
        <v>12020486</v>
      </c>
      <c r="B233" s="1204" t="s">
        <v>30</v>
      </c>
      <c r="C233" s="1489">
        <v>31931500</v>
      </c>
      <c r="D233" s="1253" t="s">
        <v>642</v>
      </c>
      <c r="E233" s="1192"/>
      <c r="F233" s="1191">
        <v>100000</v>
      </c>
      <c r="G233" s="1191">
        <v>100000</v>
      </c>
      <c r="H233" s="1088"/>
      <c r="I233" s="1241">
        <v>100000</v>
      </c>
    </row>
    <row r="234" spans="1:9" ht="15.75">
      <c r="A234" s="552">
        <v>12020487</v>
      </c>
      <c r="B234" s="1204" t="s">
        <v>30</v>
      </c>
      <c r="C234" s="1489"/>
      <c r="D234" s="1253" t="s">
        <v>641</v>
      </c>
      <c r="E234" s="1192"/>
      <c r="F234" s="1192"/>
      <c r="G234" s="1192"/>
      <c r="H234" s="1088"/>
      <c r="I234" s="1036"/>
    </row>
    <row r="235" spans="1:9" ht="15.75">
      <c r="A235" s="552">
        <v>12020488</v>
      </c>
      <c r="B235" s="1204"/>
      <c r="C235" s="1497"/>
      <c r="D235" s="1253" t="s">
        <v>640</v>
      </c>
      <c r="E235" s="1192"/>
      <c r="F235" s="1192"/>
      <c r="G235" s="1191"/>
      <c r="H235" s="1088"/>
      <c r="I235" s="1036"/>
    </row>
    <row r="236" spans="1:9" ht="15.75">
      <c r="A236" s="552">
        <v>12020489</v>
      </c>
      <c r="B236" s="1204" t="s">
        <v>30</v>
      </c>
      <c r="C236" s="1489">
        <v>31931500</v>
      </c>
      <c r="D236" s="1253" t="s">
        <v>639</v>
      </c>
      <c r="E236" s="1192"/>
      <c r="F236" s="1192">
        <v>600000</v>
      </c>
      <c r="G236" s="1192">
        <v>1200000</v>
      </c>
      <c r="H236" s="1088">
        <v>750000</v>
      </c>
      <c r="I236" s="1241">
        <v>1200000</v>
      </c>
    </row>
    <row r="237" spans="1:9" ht="15.75">
      <c r="A237" s="552">
        <v>12020490</v>
      </c>
      <c r="B237" s="1204" t="s">
        <v>30</v>
      </c>
      <c r="C237" s="1489"/>
      <c r="D237" s="1253" t="s">
        <v>638</v>
      </c>
      <c r="E237" s="1192"/>
      <c r="F237" s="1192"/>
      <c r="G237" s="1192"/>
      <c r="H237" s="1088"/>
      <c r="I237" s="1036"/>
    </row>
    <row r="238" spans="1:9" ht="15.75">
      <c r="A238" s="552">
        <v>12020491</v>
      </c>
      <c r="B238" s="1204" t="s">
        <v>30</v>
      </c>
      <c r="C238" s="1489">
        <v>31931500</v>
      </c>
      <c r="D238" s="1253" t="s">
        <v>637</v>
      </c>
      <c r="E238" s="1192"/>
      <c r="F238" s="1192">
        <v>100000</v>
      </c>
      <c r="G238" s="1192">
        <v>100000</v>
      </c>
      <c r="H238" s="1088"/>
      <c r="I238" s="1087">
        <v>100000</v>
      </c>
    </row>
    <row r="239" spans="1:9" ht="16.5" thickBot="1">
      <c r="A239" s="1219">
        <v>12020492</v>
      </c>
      <c r="B239" s="1189" t="s">
        <v>30</v>
      </c>
      <c r="C239" s="1495">
        <v>31931500</v>
      </c>
      <c r="D239" s="1939" t="s">
        <v>636</v>
      </c>
      <c r="E239" s="1940"/>
      <c r="F239" s="1188"/>
      <c r="G239" s="1188"/>
      <c r="H239" s="1187"/>
      <c r="I239" s="1036"/>
    </row>
    <row r="240" spans="1:9" ht="16.5" thickBot="1">
      <c r="A240" s="1181"/>
      <c r="B240" s="1180"/>
      <c r="C240" s="1504"/>
      <c r="D240" s="1918" t="s">
        <v>522</v>
      </c>
      <c r="E240" s="1919"/>
      <c r="F240" s="1217">
        <f>SUM(F174:F239)</f>
        <v>68772202</v>
      </c>
      <c r="G240" s="1217">
        <f>SUM(G174:G239)</f>
        <v>73128000</v>
      </c>
      <c r="H240" s="1215">
        <f>SUM(H174:H239)</f>
        <v>19812000</v>
      </c>
      <c r="I240" s="1240">
        <f>SUM(I174:I239)</f>
        <v>131218321.76000001</v>
      </c>
    </row>
    <row r="241" spans="1:9" ht="15.75">
      <c r="A241" s="1244">
        <v>12020500</v>
      </c>
      <c r="B241" s="1243"/>
      <c r="C241" s="1505"/>
      <c r="D241" s="1941" t="s">
        <v>635</v>
      </c>
      <c r="E241" s="1942"/>
      <c r="F241" s="1235"/>
      <c r="G241" s="1246"/>
      <c r="H241" s="1234"/>
      <c r="I241" s="1233"/>
    </row>
    <row r="242" spans="1:9" ht="15.75">
      <c r="A242" s="552">
        <v>12020501</v>
      </c>
      <c r="B242" s="1204" t="s">
        <v>30</v>
      </c>
      <c r="C242" s="1489"/>
      <c r="D242" s="1226" t="s">
        <v>634</v>
      </c>
      <c r="E242" s="1192"/>
      <c r="F242" s="1192">
        <v>0</v>
      </c>
      <c r="G242" s="1192">
        <v>0</v>
      </c>
      <c r="H242" s="1088">
        <v>0</v>
      </c>
      <c r="I242" s="1087">
        <v>0</v>
      </c>
    </row>
    <row r="243" spans="1:9" ht="15.75">
      <c r="A243" s="552">
        <v>12020502</v>
      </c>
      <c r="B243" s="1204"/>
      <c r="C243" s="1497"/>
      <c r="D243" s="1226" t="s">
        <v>633</v>
      </c>
      <c r="E243" s="1192"/>
      <c r="F243" s="1192"/>
      <c r="G243" s="1191"/>
      <c r="H243" s="1088"/>
      <c r="I243" s="1036"/>
    </row>
    <row r="244" spans="1:9" ht="15.75">
      <c r="A244" s="552">
        <v>12020503</v>
      </c>
      <c r="B244" s="1204"/>
      <c r="C244" s="1497"/>
      <c r="D244" s="1226" t="s">
        <v>632</v>
      </c>
      <c r="E244" s="1192"/>
      <c r="F244" s="1192"/>
      <c r="G244" s="1191"/>
      <c r="H244" s="1088"/>
      <c r="I244" s="1036"/>
    </row>
    <row r="245" spans="1:9" ht="15.75">
      <c r="A245" s="552">
        <v>12020504</v>
      </c>
      <c r="B245" s="1204"/>
      <c r="C245" s="1497"/>
      <c r="D245" s="1920" t="s">
        <v>631</v>
      </c>
      <c r="E245" s="1921"/>
      <c r="F245" s="1192"/>
      <c r="G245" s="1191"/>
      <c r="H245" s="1088"/>
      <c r="I245" s="1036"/>
    </row>
    <row r="246" spans="1:9" ht="15.75">
      <c r="A246" s="552">
        <v>12020505</v>
      </c>
      <c r="B246" s="1204"/>
      <c r="C246" s="1497"/>
      <c r="D246" s="1920" t="s">
        <v>630</v>
      </c>
      <c r="E246" s="1921"/>
      <c r="F246" s="1192"/>
      <c r="G246" s="1191"/>
      <c r="H246" s="1088"/>
      <c r="I246" s="1036"/>
    </row>
    <row r="247" spans="1:9" ht="15.75">
      <c r="A247" s="1252">
        <v>12020502</v>
      </c>
      <c r="B247" s="1251"/>
      <c r="C247" s="1506"/>
      <c r="D247" s="1226" t="s">
        <v>629</v>
      </c>
      <c r="E247" s="1192"/>
      <c r="F247" s="1192"/>
      <c r="G247" s="1192"/>
      <c r="H247" s="1088"/>
      <c r="I247" s="1036"/>
    </row>
    <row r="248" spans="1:9" ht="16.5" thickBot="1">
      <c r="A248" s="1250">
        <v>12020503</v>
      </c>
      <c r="B248" s="1249"/>
      <c r="C248" s="1492"/>
      <c r="D248" s="1232" t="s">
        <v>628</v>
      </c>
      <c r="E248" s="1188"/>
      <c r="F248" s="1188"/>
      <c r="G248" s="1188"/>
      <c r="H248" s="1187"/>
      <c r="I248" s="1186"/>
    </row>
    <row r="249" spans="1:9" ht="15.75" thickBot="1">
      <c r="A249" s="1248"/>
      <c r="B249" s="1247"/>
      <c r="C249" s="1507"/>
      <c r="D249" s="1943" t="s">
        <v>522</v>
      </c>
      <c r="E249" s="1944"/>
      <c r="F249" s="1201">
        <f>SUM(F242:F248)</f>
        <v>0</v>
      </c>
      <c r="G249" s="1201">
        <f>SUM(G242:G248)</f>
        <v>0</v>
      </c>
      <c r="H249" s="1201">
        <f>SUM(H242:H248)</f>
        <v>0</v>
      </c>
      <c r="I249" s="1201">
        <f>SUM(I242:I248)</f>
        <v>0</v>
      </c>
    </row>
    <row r="250" spans="1:9" ht="15.75">
      <c r="A250" s="1244">
        <v>12020600</v>
      </c>
      <c r="B250" s="1237"/>
      <c r="C250" s="1505"/>
      <c r="D250" s="1945" t="s">
        <v>627</v>
      </c>
      <c r="E250" s="1946"/>
      <c r="F250" s="1235"/>
      <c r="G250" s="1246"/>
      <c r="H250" s="1234"/>
      <c r="I250" s="1245"/>
    </row>
    <row r="251" spans="1:9" ht="15.75">
      <c r="A251" s="552">
        <v>12020601</v>
      </c>
      <c r="B251" s="1204" t="s">
        <v>30</v>
      </c>
      <c r="C251" s="1489">
        <v>31931500</v>
      </c>
      <c r="D251" s="1203" t="s">
        <v>626</v>
      </c>
      <c r="E251" s="1192"/>
      <c r="F251" s="1192">
        <v>50000</v>
      </c>
      <c r="G251" s="1087">
        <v>50000</v>
      </c>
      <c r="H251" s="1088"/>
      <c r="I251" s="1087">
        <v>50000</v>
      </c>
    </row>
    <row r="252" spans="1:9" ht="15.75">
      <c r="A252" s="552">
        <v>12020602</v>
      </c>
      <c r="B252" s="1204"/>
      <c r="C252" s="1497"/>
      <c r="D252" s="1203" t="s">
        <v>625</v>
      </c>
      <c r="E252" s="1192"/>
      <c r="F252" s="1192"/>
      <c r="G252" s="1036"/>
      <c r="H252" s="1088">
        <v>56123978.090000004</v>
      </c>
      <c r="I252" s="1036"/>
    </row>
    <row r="253" spans="1:9" ht="15.75">
      <c r="A253" s="552">
        <v>12020603</v>
      </c>
      <c r="B253" s="1204"/>
      <c r="C253" s="1497"/>
      <c r="D253" s="1203" t="s">
        <v>624</v>
      </c>
      <c r="E253" s="1192"/>
      <c r="F253" s="1192"/>
      <c r="G253" s="1036"/>
      <c r="H253" s="1088"/>
      <c r="I253" s="1036"/>
    </row>
    <row r="254" spans="1:9" ht="15.75">
      <c r="A254" s="552">
        <v>12020604</v>
      </c>
      <c r="B254" s="1204"/>
      <c r="C254" s="1497"/>
      <c r="D254" s="1203" t="s">
        <v>623</v>
      </c>
      <c r="E254" s="1192"/>
      <c r="F254" s="1192"/>
      <c r="G254" s="1036"/>
      <c r="H254" s="1088"/>
      <c r="I254" s="1036"/>
    </row>
    <row r="255" spans="1:9" ht="15.75">
      <c r="A255" s="552">
        <v>12020605</v>
      </c>
      <c r="B255" s="1204"/>
      <c r="C255" s="1497"/>
      <c r="D255" s="1226" t="s">
        <v>622</v>
      </c>
      <c r="E255" s="1192"/>
      <c r="F255" s="1192"/>
      <c r="G255" s="1036"/>
      <c r="H255" s="1088"/>
      <c r="I255" s="1036"/>
    </row>
    <row r="256" spans="1:9" ht="15.75">
      <c r="A256" s="552">
        <v>12020606</v>
      </c>
      <c r="B256" s="1204" t="s">
        <v>30</v>
      </c>
      <c r="C256" s="1489">
        <v>31931500</v>
      </c>
      <c r="D256" s="1226" t="s">
        <v>621</v>
      </c>
      <c r="E256" s="1192"/>
      <c r="F256" s="1192"/>
      <c r="G256" s="1036"/>
      <c r="H256" s="1088"/>
      <c r="I256" s="1036"/>
    </row>
    <row r="257" spans="1:9" ht="15.75">
      <c r="A257" s="552">
        <v>12020607</v>
      </c>
      <c r="B257" s="1204" t="s">
        <v>30</v>
      </c>
      <c r="C257" s="1489">
        <v>31931500</v>
      </c>
      <c r="D257" s="1226" t="s">
        <v>620</v>
      </c>
      <c r="E257" s="1192"/>
      <c r="F257" s="1191">
        <v>100000</v>
      </c>
      <c r="G257" s="1241">
        <v>100000</v>
      </c>
      <c r="H257" s="1088"/>
      <c r="I257" s="1241">
        <v>100000</v>
      </c>
    </row>
    <row r="258" spans="1:9" ht="15.75">
      <c r="A258" s="552">
        <v>12020617</v>
      </c>
      <c r="B258" s="1204"/>
      <c r="C258" s="1497"/>
      <c r="D258" s="1226" t="s">
        <v>619</v>
      </c>
      <c r="E258" s="1192"/>
      <c r="F258" s="1192"/>
      <c r="G258" s="1036"/>
      <c r="H258" s="1088"/>
      <c r="I258" s="1036"/>
    </row>
    <row r="259" spans="1:9" ht="15.75">
      <c r="A259" s="552">
        <v>12020618</v>
      </c>
      <c r="B259" s="1204"/>
      <c r="C259" s="1497"/>
      <c r="D259" s="1226" t="s">
        <v>618</v>
      </c>
      <c r="E259" s="1192"/>
      <c r="F259" s="1192"/>
      <c r="G259" s="1036"/>
      <c r="H259" s="1088"/>
      <c r="I259" s="1036"/>
    </row>
    <row r="260" spans="1:9" ht="15.75">
      <c r="A260" s="552">
        <v>12020619</v>
      </c>
      <c r="B260" s="1204"/>
      <c r="C260" s="1497"/>
      <c r="D260" s="1226" t="s">
        <v>617</v>
      </c>
      <c r="E260" s="1192"/>
      <c r="F260" s="1192"/>
      <c r="G260" s="1036"/>
      <c r="H260" s="1088"/>
      <c r="I260" s="1036"/>
    </row>
    <row r="261" spans="1:9" ht="15.75">
      <c r="A261" s="552">
        <v>12020620</v>
      </c>
      <c r="B261" s="1204"/>
      <c r="C261" s="1497"/>
      <c r="D261" s="1226" t="s">
        <v>616</v>
      </c>
      <c r="E261" s="1192"/>
      <c r="F261" s="1192"/>
      <c r="G261" s="1036"/>
      <c r="H261" s="1088"/>
      <c r="I261" s="1036"/>
    </row>
    <row r="262" spans="1:9" ht="15.75">
      <c r="A262" s="552">
        <v>12020621</v>
      </c>
      <c r="B262" s="1204"/>
      <c r="C262" s="1497"/>
      <c r="D262" s="1226" t="s">
        <v>615</v>
      </c>
      <c r="E262" s="1192"/>
      <c r="F262" s="1192"/>
      <c r="G262" s="1036"/>
      <c r="H262" s="1088"/>
      <c r="I262" s="1036"/>
    </row>
    <row r="263" spans="1:9" ht="15.75">
      <c r="A263" s="552">
        <v>12020622</v>
      </c>
      <c r="B263" s="1204"/>
      <c r="C263" s="1497"/>
      <c r="D263" s="1203" t="s">
        <v>614</v>
      </c>
      <c r="E263" s="1192"/>
      <c r="F263" s="1192"/>
      <c r="G263" s="1036"/>
      <c r="H263" s="1088"/>
      <c r="I263" s="1036"/>
    </row>
    <row r="264" spans="1:9" ht="15.75">
      <c r="A264" s="552">
        <v>12020623</v>
      </c>
      <c r="B264" s="1204"/>
      <c r="C264" s="1497"/>
      <c r="D264" s="1203" t="s">
        <v>613</v>
      </c>
      <c r="E264" s="1192"/>
      <c r="F264" s="1192"/>
      <c r="G264" s="1036"/>
      <c r="H264" s="1088"/>
      <c r="I264" s="1036"/>
    </row>
    <row r="265" spans="1:9" ht="15.75">
      <c r="A265" s="552">
        <v>12020624</v>
      </c>
      <c r="B265" s="1204" t="s">
        <v>30</v>
      </c>
      <c r="C265" s="1489"/>
      <c r="D265" s="1203" t="s">
        <v>612</v>
      </c>
      <c r="E265" s="1192"/>
      <c r="F265" s="1192"/>
      <c r="G265" s="1036"/>
      <c r="H265" s="1088"/>
      <c r="I265" s="1036"/>
    </row>
    <row r="266" spans="1:9" ht="15.75">
      <c r="A266" s="552">
        <v>12020625</v>
      </c>
      <c r="B266" s="1204" t="s">
        <v>30</v>
      </c>
      <c r="C266" s="1489"/>
      <c r="D266" s="1203" t="s">
        <v>611</v>
      </c>
      <c r="E266" s="1192"/>
      <c r="F266" s="1192"/>
      <c r="G266" s="1036"/>
      <c r="H266" s="1088"/>
      <c r="I266" s="1036"/>
    </row>
    <row r="267" spans="1:9" ht="15.75">
      <c r="A267" s="552">
        <v>12020626</v>
      </c>
      <c r="B267" s="1204"/>
      <c r="C267" s="1497"/>
      <c r="D267" s="1203" t="s">
        <v>610</v>
      </c>
      <c r="E267" s="1192"/>
      <c r="F267" s="1192"/>
      <c r="G267" s="1241"/>
      <c r="H267" s="1088"/>
      <c r="I267" s="1241"/>
    </row>
    <row r="268" spans="1:9" ht="15.75">
      <c r="A268" s="552">
        <v>12020627</v>
      </c>
      <c r="B268" s="1204"/>
      <c r="C268" s="1497"/>
      <c r="D268" s="1203" t="s">
        <v>609</v>
      </c>
      <c r="E268" s="1192"/>
      <c r="F268" s="1192"/>
      <c r="G268" s="1036"/>
      <c r="H268" s="1088"/>
      <c r="I268" s="1036"/>
    </row>
    <row r="269" spans="1:9" ht="15.75">
      <c r="A269" s="552">
        <v>12020628</v>
      </c>
      <c r="B269" s="1204" t="s">
        <v>30</v>
      </c>
      <c r="C269" s="1489">
        <v>31931500</v>
      </c>
      <c r="D269" s="1924" t="s">
        <v>608</v>
      </c>
      <c r="E269" s="1925"/>
      <c r="F269" s="1192"/>
      <c r="G269" s="1036"/>
      <c r="H269" s="1088"/>
      <c r="I269" s="1036"/>
    </row>
    <row r="270" spans="1:9" ht="15.75">
      <c r="A270" s="552">
        <v>12020629</v>
      </c>
      <c r="B270" s="1204"/>
      <c r="C270" s="1497"/>
      <c r="D270" s="1920" t="s">
        <v>607</v>
      </c>
      <c r="E270" s="1921"/>
      <c r="F270" s="1192">
        <v>0</v>
      </c>
      <c r="G270" s="1087">
        <v>0</v>
      </c>
      <c r="H270" s="1088">
        <v>0</v>
      </c>
      <c r="I270" s="1087">
        <v>0</v>
      </c>
    </row>
    <row r="271" spans="1:9" ht="15.75">
      <c r="A271" s="552">
        <v>12020630</v>
      </c>
      <c r="B271" s="1204" t="s">
        <v>30</v>
      </c>
      <c r="C271" s="1489">
        <v>31931500</v>
      </c>
      <c r="D271" s="1937" t="s">
        <v>606</v>
      </c>
      <c r="E271" s="1938"/>
      <c r="F271" s="1192"/>
      <c r="G271" s="1036"/>
      <c r="H271" s="1088"/>
      <c r="I271" s="1036"/>
    </row>
    <row r="272" spans="1:9" ht="16.5" thickBot="1">
      <c r="A272" s="1219">
        <v>12020631</v>
      </c>
      <c r="B272" s="1189" t="s">
        <v>30</v>
      </c>
      <c r="C272" s="1495"/>
      <c r="D272" s="1922" t="s">
        <v>605</v>
      </c>
      <c r="E272" s="1923"/>
      <c r="F272" s="1188">
        <v>30000</v>
      </c>
      <c r="G272" s="1241">
        <v>32000</v>
      </c>
      <c r="H272" s="1187">
        <v>31500</v>
      </c>
      <c r="I272" s="1241">
        <v>32000</v>
      </c>
    </row>
    <row r="273" spans="1:9" ht="16.5" thickBot="1">
      <c r="A273" s="1181"/>
      <c r="B273" s="1180"/>
      <c r="C273" s="1504"/>
      <c r="D273" s="1918" t="s">
        <v>522</v>
      </c>
      <c r="E273" s="1919"/>
      <c r="F273" s="1217">
        <f>SUM(F251:F272)</f>
        <v>180000</v>
      </c>
      <c r="G273" s="1217">
        <f>SUM(G251:G272)</f>
        <v>182000</v>
      </c>
      <c r="H273" s="1215">
        <f>SUM(H251:H272)</f>
        <v>56155478.090000004</v>
      </c>
      <c r="I273" s="1240">
        <f>SUM(I251:I272)</f>
        <v>182000</v>
      </c>
    </row>
    <row r="274" spans="1:9" ht="15.75">
      <c r="A274" s="1244">
        <v>12020700</v>
      </c>
      <c r="B274" s="1243"/>
      <c r="C274" s="1505"/>
      <c r="D274" s="1242" t="s">
        <v>604</v>
      </c>
      <c r="E274" s="1235"/>
      <c r="F274" s="1235"/>
      <c r="G274" s="1235"/>
      <c r="H274" s="1234"/>
      <c r="I274" s="1233"/>
    </row>
    <row r="275" spans="1:9" ht="15.75">
      <c r="A275" s="552">
        <v>12020701</v>
      </c>
      <c r="B275" s="1204" t="s">
        <v>30</v>
      </c>
      <c r="C275" s="1489"/>
      <c r="D275" s="1203" t="s">
        <v>603</v>
      </c>
      <c r="E275" s="1192"/>
      <c r="F275" s="1192"/>
      <c r="G275" s="1192"/>
      <c r="H275" s="1088"/>
      <c r="I275" s="1036"/>
    </row>
    <row r="276" spans="1:9" ht="15.75">
      <c r="A276" s="552">
        <v>12020702</v>
      </c>
      <c r="B276" s="1204"/>
      <c r="C276" s="1497"/>
      <c r="D276" s="1203" t="s">
        <v>602</v>
      </c>
      <c r="E276" s="1192"/>
      <c r="F276" s="1192"/>
      <c r="G276" s="1191"/>
      <c r="H276" s="1088"/>
      <c r="I276" s="1036"/>
    </row>
    <row r="277" spans="1:9" ht="15.75">
      <c r="A277" s="552">
        <v>12020703</v>
      </c>
      <c r="B277" s="1204"/>
      <c r="C277" s="1497"/>
      <c r="D277" s="1203" t="s">
        <v>601</v>
      </c>
      <c r="E277" s="1192"/>
      <c r="F277" s="1192"/>
      <c r="G277" s="1192"/>
      <c r="H277" s="1088"/>
      <c r="I277" s="1036"/>
    </row>
    <row r="278" spans="1:9" ht="15.75">
      <c r="A278" s="552">
        <v>12020704</v>
      </c>
      <c r="B278" s="1204"/>
      <c r="C278" s="1497"/>
      <c r="D278" s="1203" t="s">
        <v>600</v>
      </c>
      <c r="E278" s="1192"/>
      <c r="F278" s="1192"/>
      <c r="G278" s="1191"/>
      <c r="H278" s="1088"/>
      <c r="I278" s="1036"/>
    </row>
    <row r="279" spans="1:9" ht="15.75">
      <c r="A279" s="552">
        <v>12020705</v>
      </c>
      <c r="B279" s="1204" t="s">
        <v>30</v>
      </c>
      <c r="C279" s="1489">
        <v>31931500</v>
      </c>
      <c r="D279" s="1203" t="s">
        <v>599</v>
      </c>
      <c r="E279" s="1192"/>
      <c r="F279" s="1191">
        <v>50000</v>
      </c>
      <c r="G279" s="1241">
        <v>50000</v>
      </c>
      <c r="H279" s="1088"/>
      <c r="I279" s="1241">
        <v>50000</v>
      </c>
    </row>
    <row r="280" spans="1:9" ht="15.75">
      <c r="A280" s="552">
        <v>12020706</v>
      </c>
      <c r="B280" s="1204" t="s">
        <v>30</v>
      </c>
      <c r="C280" s="1489">
        <v>31931500</v>
      </c>
      <c r="D280" s="1203" t="s">
        <v>598</v>
      </c>
      <c r="E280" s="1192"/>
      <c r="F280" s="1192"/>
      <c r="G280" s="1036"/>
      <c r="H280" s="1088"/>
      <c r="I280" s="1036"/>
    </row>
    <row r="281" spans="1:9" ht="15.75">
      <c r="A281" s="552">
        <v>12020707</v>
      </c>
      <c r="B281" s="1204"/>
      <c r="C281" s="1497"/>
      <c r="D281" s="1203" t="s">
        <v>597</v>
      </c>
      <c r="E281" s="1192"/>
      <c r="F281" s="1192"/>
      <c r="G281" s="1036"/>
      <c r="H281" s="1088"/>
      <c r="I281" s="1036"/>
    </row>
    <row r="282" spans="1:9" ht="15.75">
      <c r="A282" s="552">
        <v>12020708</v>
      </c>
      <c r="B282" s="1204"/>
      <c r="C282" s="1497"/>
      <c r="D282" s="1203" t="s">
        <v>596</v>
      </c>
      <c r="E282" s="1192"/>
      <c r="F282" s="1192"/>
      <c r="G282" s="1036"/>
      <c r="H282" s="1088"/>
      <c r="I282" s="1036"/>
    </row>
    <row r="283" spans="1:9" ht="15.75">
      <c r="A283" s="552">
        <v>12020709</v>
      </c>
      <c r="B283" s="1204"/>
      <c r="C283" s="1497"/>
      <c r="D283" s="1203" t="s">
        <v>595</v>
      </c>
      <c r="E283" s="1192"/>
      <c r="F283" s="1192"/>
      <c r="G283" s="1036"/>
      <c r="H283" s="1088"/>
      <c r="I283" s="1036"/>
    </row>
    <row r="284" spans="1:9" ht="15.75">
      <c r="A284" s="552">
        <v>12020710</v>
      </c>
      <c r="B284" s="1204"/>
      <c r="C284" s="1497"/>
      <c r="D284" s="1203" t="s">
        <v>594</v>
      </c>
      <c r="E284" s="1192"/>
      <c r="F284" s="1192"/>
      <c r="G284" s="1036"/>
      <c r="H284" s="1088"/>
      <c r="I284" s="1036"/>
    </row>
    <row r="285" spans="1:9" ht="15.75">
      <c r="A285" s="552">
        <v>12020711</v>
      </c>
      <c r="B285" s="1204" t="s">
        <v>30</v>
      </c>
      <c r="C285" s="1489">
        <v>31931500</v>
      </c>
      <c r="D285" s="1203" t="s">
        <v>593</v>
      </c>
      <c r="E285" s="1192"/>
      <c r="F285" s="1192"/>
      <c r="G285" s="1087"/>
      <c r="H285" s="1088"/>
      <c r="I285" s="1087"/>
    </row>
    <row r="286" spans="1:9" ht="15.75">
      <c r="A286" s="552">
        <v>12020712</v>
      </c>
      <c r="B286" s="1204"/>
      <c r="C286" s="1497"/>
      <c r="D286" s="1203" t="s">
        <v>592</v>
      </c>
      <c r="E286" s="1192"/>
      <c r="F286" s="1192">
        <v>300000</v>
      </c>
      <c r="G286" s="1241">
        <v>100000</v>
      </c>
      <c r="H286" s="1088"/>
      <c r="I286" s="1241">
        <v>100000</v>
      </c>
    </row>
    <row r="287" spans="1:9" ht="15.75">
      <c r="A287" s="552">
        <v>12020713</v>
      </c>
      <c r="B287" s="1204"/>
      <c r="C287" s="1497"/>
      <c r="D287" s="1203" t="s">
        <v>591</v>
      </c>
      <c r="E287" s="1192"/>
      <c r="F287" s="1192"/>
      <c r="G287" s="1036"/>
      <c r="H287" s="1088"/>
      <c r="I287" s="1036"/>
    </row>
    <row r="288" spans="1:9" ht="15.75">
      <c r="A288" s="552">
        <v>12020714</v>
      </c>
      <c r="B288" s="1204"/>
      <c r="C288" s="1497"/>
      <c r="D288" s="1203" t="s">
        <v>590</v>
      </c>
      <c r="E288" s="1192"/>
      <c r="F288" s="1192"/>
      <c r="G288" s="1036"/>
      <c r="H288" s="1088"/>
      <c r="I288" s="1036"/>
    </row>
    <row r="289" spans="1:9" ht="15.75">
      <c r="A289" s="552">
        <v>12020715</v>
      </c>
      <c r="B289" s="1204"/>
      <c r="C289" s="1497"/>
      <c r="D289" s="1203" t="s">
        <v>589</v>
      </c>
      <c r="E289" s="1192"/>
      <c r="F289" s="1192"/>
      <c r="G289" s="1036"/>
      <c r="H289" s="1088"/>
      <c r="I289" s="1036"/>
    </row>
    <row r="290" spans="1:9" ht="15.75">
      <c r="A290" s="552">
        <v>12020716</v>
      </c>
      <c r="B290" s="1204" t="s">
        <v>30</v>
      </c>
      <c r="C290" s="1489">
        <v>31931500</v>
      </c>
      <c r="D290" s="1203" t="s">
        <v>588</v>
      </c>
      <c r="E290" s="1192"/>
      <c r="F290" s="1192"/>
      <c r="G290" s="1036"/>
      <c r="H290" s="1088"/>
      <c r="I290" s="1036"/>
    </row>
    <row r="291" spans="1:9" ht="15.75">
      <c r="A291" s="552">
        <v>12020717</v>
      </c>
      <c r="B291" s="1204"/>
      <c r="C291" s="1497"/>
      <c r="D291" s="1203" t="s">
        <v>587</v>
      </c>
      <c r="E291" s="1192"/>
      <c r="F291" s="1192">
        <v>20000</v>
      </c>
      <c r="G291" s="1241">
        <v>20000</v>
      </c>
      <c r="H291" s="1088">
        <v>11500</v>
      </c>
      <c r="I291" s="1241">
        <v>20000</v>
      </c>
    </row>
    <row r="292" spans="1:9" ht="15.75">
      <c r="A292" s="552">
        <v>12020718</v>
      </c>
      <c r="B292" s="1204"/>
      <c r="C292" s="1497"/>
      <c r="D292" s="1226" t="s">
        <v>586</v>
      </c>
      <c r="E292" s="1192"/>
      <c r="F292" s="1192"/>
      <c r="G292" s="1036"/>
      <c r="H292" s="1088"/>
      <c r="I292" s="1036"/>
    </row>
    <row r="293" spans="1:9" ht="15.75">
      <c r="A293" s="552">
        <v>12020719</v>
      </c>
      <c r="B293" s="1204" t="s">
        <v>30</v>
      </c>
      <c r="C293" s="1489"/>
      <c r="D293" s="1203" t="s">
        <v>585</v>
      </c>
      <c r="E293" s="1192"/>
      <c r="F293" s="1192"/>
      <c r="G293" s="1036"/>
      <c r="H293" s="1088"/>
      <c r="I293" s="1036"/>
    </row>
    <row r="294" spans="1:9" ht="15.75">
      <c r="A294" s="552">
        <v>12020720</v>
      </c>
      <c r="B294" s="1204" t="s">
        <v>30</v>
      </c>
      <c r="C294" s="1489"/>
      <c r="D294" s="1203" t="s">
        <v>584</v>
      </c>
      <c r="E294" s="1192"/>
      <c r="F294" s="1192">
        <v>20000</v>
      </c>
      <c r="G294" s="1087">
        <v>21000</v>
      </c>
      <c r="H294" s="1088">
        <v>16000</v>
      </c>
      <c r="I294" s="1087">
        <v>21000</v>
      </c>
    </row>
    <row r="295" spans="1:9" ht="15.75">
      <c r="A295" s="552">
        <v>12020721</v>
      </c>
      <c r="B295" s="1204" t="s">
        <v>30</v>
      </c>
      <c r="C295" s="1489"/>
      <c r="D295" s="1226" t="s">
        <v>583</v>
      </c>
      <c r="E295" s="1192"/>
      <c r="F295" s="1192"/>
      <c r="G295" s="1241"/>
      <c r="H295" s="1088"/>
      <c r="I295" s="1241"/>
    </row>
    <row r="296" spans="1:9" ht="15.75">
      <c r="A296" s="552">
        <v>12020722</v>
      </c>
      <c r="B296" s="1204" t="s">
        <v>30</v>
      </c>
      <c r="C296" s="1489">
        <v>31931500</v>
      </c>
      <c r="D296" s="1226" t="s">
        <v>582</v>
      </c>
      <c r="E296" s="1192"/>
      <c r="F296" s="1192">
        <v>200000</v>
      </c>
      <c r="G296" s="1087">
        <v>200000</v>
      </c>
      <c r="H296" s="1088">
        <v>137000</v>
      </c>
      <c r="I296" s="1087">
        <v>200000</v>
      </c>
    </row>
    <row r="297" spans="1:9" ht="15.75">
      <c r="A297" s="552">
        <v>12020723</v>
      </c>
      <c r="B297" s="1204" t="s">
        <v>30</v>
      </c>
      <c r="C297" s="1489">
        <v>31931500</v>
      </c>
      <c r="D297" s="1226" t="s">
        <v>581</v>
      </c>
      <c r="E297" s="1192"/>
      <c r="F297" s="1192">
        <v>30000</v>
      </c>
      <c r="G297" s="1087">
        <v>30000</v>
      </c>
      <c r="H297" s="1088">
        <v>22000</v>
      </c>
      <c r="I297" s="1087">
        <v>30000</v>
      </c>
    </row>
    <row r="298" spans="1:9" ht="15.75">
      <c r="A298" s="552">
        <v>12020724</v>
      </c>
      <c r="B298" s="1204"/>
      <c r="C298" s="1497"/>
      <c r="D298" s="1226" t="s">
        <v>580</v>
      </c>
      <c r="E298" s="1192"/>
      <c r="F298" s="1192"/>
      <c r="G298" s="1036"/>
      <c r="H298" s="1088"/>
      <c r="I298" s="1036"/>
    </row>
    <row r="299" spans="1:9" ht="15.75">
      <c r="A299" s="552">
        <v>12020725</v>
      </c>
      <c r="B299" s="1204"/>
      <c r="C299" s="1497"/>
      <c r="D299" s="1226" t="s">
        <v>579</v>
      </c>
      <c r="E299" s="1192"/>
      <c r="F299" s="1192"/>
      <c r="G299" s="1036"/>
      <c r="H299" s="1088"/>
      <c r="I299" s="1036"/>
    </row>
    <row r="300" spans="1:9" ht="15.75">
      <c r="A300" s="552">
        <v>12020726</v>
      </c>
      <c r="B300" s="1204" t="s">
        <v>30</v>
      </c>
      <c r="C300" s="1489"/>
      <c r="D300" s="1226" t="s">
        <v>578</v>
      </c>
      <c r="E300" s="1192"/>
      <c r="F300" s="1192"/>
      <c r="G300" s="1036"/>
      <c r="H300" s="1088"/>
      <c r="I300" s="1036"/>
    </row>
    <row r="301" spans="1:9" ht="15.75">
      <c r="A301" s="552">
        <v>12020727</v>
      </c>
      <c r="B301" s="1204" t="s">
        <v>30</v>
      </c>
      <c r="C301" s="1489">
        <v>31931500</v>
      </c>
      <c r="D301" s="1226" t="s">
        <v>577</v>
      </c>
      <c r="E301" s="1192"/>
      <c r="F301" s="1191">
        <v>100000</v>
      </c>
      <c r="G301" s="1241">
        <v>100000</v>
      </c>
      <c r="H301" s="1088">
        <v>60000</v>
      </c>
      <c r="I301" s="1241">
        <v>100000</v>
      </c>
    </row>
    <row r="302" spans="1:9" ht="15.75">
      <c r="A302" s="552">
        <v>12020728</v>
      </c>
      <c r="B302" s="1204" t="s">
        <v>30</v>
      </c>
      <c r="C302" s="1489"/>
      <c r="D302" s="1226" t="s">
        <v>576</v>
      </c>
      <c r="E302" s="1192"/>
      <c r="F302" s="1192"/>
      <c r="G302" s="1036"/>
      <c r="H302" s="1088"/>
      <c r="I302" s="1036"/>
    </row>
    <row r="303" spans="1:9" ht="15.75">
      <c r="A303" s="552">
        <v>12020729</v>
      </c>
      <c r="B303" s="1204" t="s">
        <v>30</v>
      </c>
      <c r="C303" s="1489"/>
      <c r="D303" s="1226" t="s">
        <v>575</v>
      </c>
      <c r="E303" s="1192"/>
      <c r="F303" s="1192">
        <v>10000</v>
      </c>
      <c r="G303" s="1087">
        <v>10000</v>
      </c>
      <c r="H303" s="1088"/>
      <c r="I303" s="1087">
        <v>10000</v>
      </c>
    </row>
    <row r="304" spans="1:9" ht="15.75">
      <c r="A304" s="552">
        <v>12020730</v>
      </c>
      <c r="B304" s="1204" t="s">
        <v>30</v>
      </c>
      <c r="C304" s="1489">
        <v>31931500</v>
      </c>
      <c r="D304" s="1226" t="s">
        <v>574</v>
      </c>
      <c r="E304" s="1192"/>
      <c r="F304" s="1192"/>
      <c r="G304" s="1036"/>
      <c r="H304" s="1088"/>
      <c r="I304" s="1036"/>
    </row>
    <row r="305" spans="1:9" ht="15.75">
      <c r="A305" s="552">
        <v>12020731</v>
      </c>
      <c r="B305" s="1204" t="s">
        <v>30</v>
      </c>
      <c r="C305" s="1489"/>
      <c r="D305" s="1226" t="s">
        <v>573</v>
      </c>
      <c r="E305" s="1192"/>
      <c r="F305" s="1192"/>
      <c r="G305" s="1036"/>
      <c r="H305" s="1088"/>
      <c r="I305" s="1036"/>
    </row>
    <row r="306" spans="1:9" ht="15.75">
      <c r="A306" s="552">
        <v>12020732</v>
      </c>
      <c r="B306" s="1204"/>
      <c r="C306" s="1497"/>
      <c r="D306" s="1226" t="s">
        <v>572</v>
      </c>
      <c r="E306" s="1192"/>
      <c r="F306" s="1192"/>
      <c r="G306" s="1036"/>
      <c r="H306" s="1088"/>
      <c r="I306" s="1036"/>
    </row>
    <row r="307" spans="1:9" ht="15.75">
      <c r="A307" s="552">
        <v>12020733</v>
      </c>
      <c r="B307" s="1204"/>
      <c r="C307" s="1497"/>
      <c r="D307" s="1226" t="s">
        <v>571</v>
      </c>
      <c r="E307" s="1192"/>
      <c r="F307" s="1192"/>
      <c r="G307" s="1036"/>
      <c r="H307" s="1088"/>
      <c r="I307" s="1036"/>
    </row>
    <row r="308" spans="1:9" ht="15.75">
      <c r="A308" s="552">
        <v>12020736</v>
      </c>
      <c r="B308" s="1204"/>
      <c r="C308" s="1497"/>
      <c r="D308" s="1226" t="s">
        <v>570</v>
      </c>
      <c r="E308" s="1192"/>
      <c r="F308" s="1191">
        <v>50000</v>
      </c>
      <c r="G308" s="1241">
        <v>50000</v>
      </c>
      <c r="H308" s="1088">
        <v>35000</v>
      </c>
      <c r="I308" s="1241">
        <v>50000</v>
      </c>
    </row>
    <row r="309" spans="1:9" ht="15.75">
      <c r="A309" s="552">
        <v>12020737</v>
      </c>
      <c r="B309" s="1204"/>
      <c r="C309" s="1497"/>
      <c r="D309" s="1226" t="s">
        <v>569</v>
      </c>
      <c r="E309" s="1192"/>
      <c r="F309" s="1191">
        <v>15000</v>
      </c>
      <c r="G309" s="1241">
        <v>15000</v>
      </c>
      <c r="H309" s="1088">
        <v>11000</v>
      </c>
      <c r="I309" s="1241">
        <v>15000</v>
      </c>
    </row>
    <row r="310" spans="1:9" ht="15.75">
      <c r="A310" s="552">
        <v>12020738</v>
      </c>
      <c r="B310" s="1204" t="s">
        <v>30</v>
      </c>
      <c r="C310" s="1489">
        <v>31931500</v>
      </c>
      <c r="D310" s="1226" t="s">
        <v>568</v>
      </c>
      <c r="E310" s="1192"/>
      <c r="F310" s="1192">
        <v>1000000</v>
      </c>
      <c r="G310" s="1087">
        <v>1000000</v>
      </c>
      <c r="H310" s="1088">
        <v>570000</v>
      </c>
      <c r="I310" s="1087">
        <v>2000000</v>
      </c>
    </row>
    <row r="311" spans="1:9" ht="15.75">
      <c r="A311" s="552">
        <v>12020739</v>
      </c>
      <c r="B311" s="1204"/>
      <c r="C311" s="1497"/>
      <c r="D311" s="1226" t="s">
        <v>567</v>
      </c>
      <c r="E311" s="1192"/>
      <c r="F311" s="1192"/>
      <c r="G311" s="1036"/>
      <c r="H311" s="1088"/>
      <c r="I311" s="1036"/>
    </row>
    <row r="312" spans="1:9" ht="15.75">
      <c r="A312" s="552">
        <v>12020747</v>
      </c>
      <c r="B312" s="1204"/>
      <c r="C312" s="1497"/>
      <c r="D312" s="1226" t="s">
        <v>566</v>
      </c>
      <c r="E312" s="1192"/>
      <c r="F312" s="1192"/>
      <c r="G312" s="1036"/>
      <c r="H312" s="1088"/>
      <c r="I312" s="1036"/>
    </row>
    <row r="313" spans="1:9" ht="15.75">
      <c r="A313" s="552">
        <v>12020748</v>
      </c>
      <c r="B313" s="1204" t="s">
        <v>30</v>
      </c>
      <c r="C313" s="1489"/>
      <c r="D313" s="1226" t="s">
        <v>565</v>
      </c>
      <c r="E313" s="1192"/>
      <c r="F313" s="1192"/>
      <c r="G313" s="1036"/>
      <c r="H313" s="1088"/>
      <c r="I313" s="1036"/>
    </row>
    <row r="314" spans="1:9" ht="15.75">
      <c r="A314" s="552">
        <v>12020749</v>
      </c>
      <c r="B314" s="1204" t="s">
        <v>30</v>
      </c>
      <c r="C314" s="1489">
        <v>31931500</v>
      </c>
      <c r="D314" s="1226" t="s">
        <v>564</v>
      </c>
      <c r="E314" s="1192"/>
      <c r="F314" s="1192"/>
      <c r="G314" s="1036"/>
      <c r="H314" s="1088"/>
      <c r="I314" s="1036"/>
    </row>
    <row r="315" spans="1:9" ht="16.5" thickBot="1">
      <c r="A315" s="1219">
        <v>12020750</v>
      </c>
      <c r="B315" s="1189"/>
      <c r="C315" s="1498"/>
      <c r="D315" s="1232" t="s">
        <v>563</v>
      </c>
      <c r="E315" s="1188"/>
      <c r="F315" s="1188">
        <v>20000</v>
      </c>
      <c r="G315" s="1202">
        <v>20000</v>
      </c>
      <c r="H315" s="1187">
        <v>70000</v>
      </c>
      <c r="I315" s="1202">
        <v>20000</v>
      </c>
    </row>
    <row r="316" spans="1:9" ht="16.5" thickBot="1">
      <c r="A316" s="1181"/>
      <c r="B316" s="1180"/>
      <c r="C316" s="1504"/>
      <c r="D316" s="1918" t="s">
        <v>522</v>
      </c>
      <c r="E316" s="1919"/>
      <c r="F316" s="1217">
        <f>SUM(F275:F315)</f>
        <v>1815000</v>
      </c>
      <c r="G316" s="1217">
        <f>SUM(G275:G315)</f>
        <v>1616000</v>
      </c>
      <c r="H316" s="1215">
        <f>SUM(H275:H315)</f>
        <v>932500</v>
      </c>
      <c r="I316" s="1240">
        <f>SUM(I275:I315)</f>
        <v>2616000</v>
      </c>
    </row>
    <row r="317" spans="1:9" ht="15.75">
      <c r="A317" s="1239">
        <v>120209</v>
      </c>
      <c r="B317" s="1238"/>
      <c r="C317" s="1508"/>
      <c r="D317" s="1236" t="s">
        <v>562</v>
      </c>
      <c r="E317" s="1235"/>
      <c r="F317" s="1235"/>
      <c r="G317" s="1235"/>
      <c r="H317" s="1234"/>
      <c r="I317" s="1233"/>
    </row>
    <row r="318" spans="1:9" ht="15.75">
      <c r="A318" s="552">
        <v>12020904</v>
      </c>
      <c r="B318" s="1204"/>
      <c r="C318" s="1497"/>
      <c r="D318" s="1226" t="s">
        <v>561</v>
      </c>
      <c r="E318" s="1192"/>
      <c r="F318" s="1192"/>
      <c r="G318" s="1192"/>
      <c r="H318" s="1088"/>
      <c r="I318" s="1036"/>
    </row>
    <row r="319" spans="1:9" ht="15.75">
      <c r="A319" s="552">
        <v>12020905</v>
      </c>
      <c r="B319" s="1204"/>
      <c r="C319" s="1497"/>
      <c r="D319" s="1920" t="s">
        <v>560</v>
      </c>
      <c r="E319" s="1921"/>
      <c r="F319" s="1192"/>
      <c r="G319" s="1192"/>
      <c r="H319" s="1088"/>
      <c r="I319" s="1036"/>
    </row>
    <row r="320" spans="1:9" ht="15.75">
      <c r="A320" s="552">
        <v>12020906</v>
      </c>
      <c r="B320" s="1204"/>
      <c r="C320" s="1497"/>
      <c r="D320" s="1226" t="s">
        <v>559</v>
      </c>
      <c r="E320" s="1192"/>
      <c r="F320" s="1192"/>
      <c r="G320" s="1192"/>
      <c r="H320" s="1088"/>
      <c r="I320" s="1036"/>
    </row>
    <row r="321" spans="1:9" ht="16.5" thickBot="1">
      <c r="A321" s="1219">
        <v>12020907</v>
      </c>
      <c r="B321" s="1189"/>
      <c r="C321" s="1498"/>
      <c r="D321" s="1232" t="s">
        <v>558</v>
      </c>
      <c r="E321" s="1188"/>
      <c r="F321" s="1188"/>
      <c r="G321" s="1188"/>
      <c r="H321" s="1187"/>
      <c r="I321" s="1186"/>
    </row>
    <row r="322" spans="1:9" ht="15.75" thickBot="1">
      <c r="A322" s="1181"/>
      <c r="B322" s="1180"/>
      <c r="C322" s="1504"/>
      <c r="D322" s="1918" t="s">
        <v>522</v>
      </c>
      <c r="E322" s="1919"/>
      <c r="F322" s="1179">
        <f>SUM(F318:F321)</f>
        <v>0</v>
      </c>
      <c r="G322" s="1179">
        <f>SUM(G318:G321)</f>
        <v>0</v>
      </c>
      <c r="H322" s="1179">
        <f>SUM(H318:H321)</f>
        <v>0</v>
      </c>
      <c r="I322" s="1179">
        <f>SUM(I318:I321)</f>
        <v>0</v>
      </c>
    </row>
    <row r="323" spans="1:9" ht="15.75">
      <c r="A323" s="1223">
        <v>12021000</v>
      </c>
      <c r="B323" s="1222"/>
      <c r="C323" s="1509"/>
      <c r="D323" s="1933" t="s">
        <v>524</v>
      </c>
      <c r="E323" s="1934"/>
      <c r="F323" s="1197"/>
      <c r="G323" s="1196"/>
      <c r="H323" s="1195"/>
      <c r="I323" s="1194"/>
    </row>
    <row r="324" spans="1:9" ht="15.75">
      <c r="A324" s="552">
        <v>12021001</v>
      </c>
      <c r="B324" s="1204"/>
      <c r="C324" s="1497"/>
      <c r="D324" s="1203" t="s">
        <v>542</v>
      </c>
      <c r="E324" s="1192"/>
      <c r="F324" s="1192"/>
      <c r="G324" s="1191"/>
      <c r="H324" s="1088"/>
      <c r="I324" s="1036"/>
    </row>
    <row r="325" spans="1:9" ht="15.75">
      <c r="A325" s="552">
        <v>12021002</v>
      </c>
      <c r="B325" s="1204"/>
      <c r="C325" s="1497"/>
      <c r="D325" s="1203" t="s">
        <v>557</v>
      </c>
      <c r="E325" s="1192"/>
      <c r="F325" s="1192"/>
      <c r="G325" s="1191"/>
      <c r="H325" s="1088"/>
      <c r="I325" s="1036"/>
    </row>
    <row r="326" spans="1:9" ht="15.75">
      <c r="A326" s="552">
        <v>12021003</v>
      </c>
      <c r="B326" s="1204"/>
      <c r="C326" s="1497"/>
      <c r="D326" s="1203" t="s">
        <v>556</v>
      </c>
      <c r="E326" s="1192"/>
      <c r="F326" s="1192"/>
      <c r="G326" s="1191"/>
      <c r="H326" s="1088"/>
      <c r="I326" s="1036"/>
    </row>
    <row r="327" spans="1:9" ht="15.75">
      <c r="A327" s="552">
        <v>12021004</v>
      </c>
      <c r="B327" s="1204"/>
      <c r="C327" s="1497"/>
      <c r="D327" s="1203" t="s">
        <v>555</v>
      </c>
      <c r="E327" s="1192"/>
      <c r="F327" s="1192"/>
      <c r="G327" s="1191"/>
      <c r="H327" s="1088"/>
      <c r="I327" s="1036"/>
    </row>
    <row r="328" spans="1:9" ht="15.75">
      <c r="A328" s="552">
        <v>12021005</v>
      </c>
      <c r="B328" s="1204" t="s">
        <v>30</v>
      </c>
      <c r="C328" s="1489">
        <v>31931500</v>
      </c>
      <c r="D328" s="1203" t="s">
        <v>554</v>
      </c>
      <c r="E328" s="1192"/>
      <c r="F328" s="1192"/>
      <c r="G328" s="1191"/>
      <c r="H328" s="1088"/>
      <c r="I328" s="1036"/>
    </row>
    <row r="329" spans="1:9" ht="16.5" thickBot="1">
      <c r="A329" s="1219">
        <v>12021006</v>
      </c>
      <c r="B329" s="1189" t="s">
        <v>30</v>
      </c>
      <c r="C329" s="1495">
        <v>31931500</v>
      </c>
      <c r="D329" s="1231" t="s">
        <v>553</v>
      </c>
      <c r="E329" s="1188"/>
      <c r="F329" s="1188"/>
      <c r="G329" s="1218"/>
      <c r="H329" s="1187"/>
      <c r="I329" s="1186"/>
    </row>
    <row r="330" spans="1:9" ht="15.75" thickBot="1">
      <c r="A330" s="1230"/>
      <c r="B330" s="1229"/>
      <c r="C330" s="1510"/>
      <c r="D330" s="1918" t="s">
        <v>522</v>
      </c>
      <c r="E330" s="1919"/>
      <c r="F330" s="1228">
        <f>SUM(F324:F329)</f>
        <v>0</v>
      </c>
      <c r="G330" s="1228">
        <f>SUM(G324:G329)</f>
        <v>0</v>
      </c>
      <c r="H330" s="1228">
        <f>SUM(H324:H329)</f>
        <v>0</v>
      </c>
      <c r="I330" s="1228">
        <f>SUM(I324:I329)</f>
        <v>0</v>
      </c>
    </row>
    <row r="331" spans="1:9" ht="15.75">
      <c r="A331" s="1223">
        <v>12021100</v>
      </c>
      <c r="B331" s="1222"/>
      <c r="C331" s="1509"/>
      <c r="D331" s="1227" t="s">
        <v>552</v>
      </c>
      <c r="E331" s="1197"/>
      <c r="F331" s="1197"/>
      <c r="G331" s="1197"/>
      <c r="H331" s="1195"/>
      <c r="I331" s="1194"/>
    </row>
    <row r="332" spans="1:9" ht="15.75">
      <c r="A332" s="552">
        <v>12021101</v>
      </c>
      <c r="B332" s="1204" t="s">
        <v>30</v>
      </c>
      <c r="C332" s="1489">
        <v>31931500</v>
      </c>
      <c r="D332" s="1226" t="s">
        <v>551</v>
      </c>
      <c r="E332" s="1192"/>
      <c r="F332" s="1192"/>
      <c r="G332" s="1192"/>
      <c r="H332" s="1088"/>
      <c r="I332" s="1036"/>
    </row>
    <row r="333" spans="1:9" ht="15.75">
      <c r="A333" s="552">
        <v>12021102</v>
      </c>
      <c r="B333" s="1204"/>
      <c r="C333" s="1497"/>
      <c r="D333" s="1226" t="s">
        <v>550</v>
      </c>
      <c r="E333" s="1192"/>
      <c r="F333" s="1192"/>
      <c r="G333" s="1192"/>
      <c r="H333" s="1088"/>
      <c r="I333" s="1036"/>
    </row>
    <row r="334" spans="1:9" ht="15.75">
      <c r="A334" s="552">
        <v>12021103</v>
      </c>
      <c r="B334" s="1204" t="s">
        <v>30</v>
      </c>
      <c r="C334" s="1489">
        <v>31931500</v>
      </c>
      <c r="D334" s="1920" t="s">
        <v>549</v>
      </c>
      <c r="E334" s="1921"/>
      <c r="F334" s="1192"/>
      <c r="G334" s="1192"/>
      <c r="H334" s="1088"/>
      <c r="I334" s="1036"/>
    </row>
    <row r="335" spans="1:9" ht="15.75">
      <c r="A335" s="552">
        <v>12021104</v>
      </c>
      <c r="B335" s="1204" t="s">
        <v>30</v>
      </c>
      <c r="C335" s="1489">
        <v>31931500</v>
      </c>
      <c r="D335" s="1920" t="s">
        <v>548</v>
      </c>
      <c r="E335" s="1921"/>
      <c r="F335" s="1192">
        <v>1000000</v>
      </c>
      <c r="G335" s="1087">
        <v>1200000</v>
      </c>
      <c r="H335" s="1088">
        <v>800000</v>
      </c>
      <c r="I335" s="1087">
        <v>1200000</v>
      </c>
    </row>
    <row r="336" spans="1:9" ht="15.75">
      <c r="A336" s="552">
        <v>12021105</v>
      </c>
      <c r="B336" s="1204" t="s">
        <v>30</v>
      </c>
      <c r="C336" s="1489">
        <v>31931500</v>
      </c>
      <c r="D336" s="1920" t="s">
        <v>547</v>
      </c>
      <c r="E336" s="1921"/>
      <c r="F336" s="1192">
        <v>500000</v>
      </c>
      <c r="G336" s="1087">
        <v>600000</v>
      </c>
      <c r="H336" s="1088">
        <v>400000</v>
      </c>
      <c r="I336" s="1087">
        <v>600000</v>
      </c>
    </row>
    <row r="337" spans="1:9" ht="15.75">
      <c r="A337" s="552">
        <v>12021106</v>
      </c>
      <c r="B337" s="1204" t="s">
        <v>30</v>
      </c>
      <c r="C337" s="1489">
        <v>31931500</v>
      </c>
      <c r="D337" s="1226" t="s">
        <v>546</v>
      </c>
      <c r="E337" s="1220"/>
      <c r="F337" s="1192">
        <v>150000</v>
      </c>
      <c r="G337" s="1087">
        <v>300000</v>
      </c>
      <c r="H337" s="1088">
        <v>240000</v>
      </c>
      <c r="I337" s="1087">
        <v>300000</v>
      </c>
    </row>
    <row r="338" spans="1:9" ht="15.75">
      <c r="A338" s="552">
        <v>12021107</v>
      </c>
      <c r="B338" s="1204"/>
      <c r="C338" s="1497"/>
      <c r="D338" s="1226" t="s">
        <v>545</v>
      </c>
      <c r="E338" s="1220"/>
      <c r="F338" s="1192"/>
      <c r="G338" s="1036"/>
      <c r="H338" s="1088">
        <v>0</v>
      </c>
      <c r="I338" s="1036"/>
    </row>
    <row r="339" spans="1:9" ht="16.5" thickBot="1">
      <c r="A339" s="1219">
        <v>12021108</v>
      </c>
      <c r="B339" s="1189" t="s">
        <v>30</v>
      </c>
      <c r="C339" s="1495">
        <v>31931500</v>
      </c>
      <c r="D339" s="1922" t="s">
        <v>544</v>
      </c>
      <c r="E339" s="1923"/>
      <c r="F339" s="1188">
        <v>150000</v>
      </c>
      <c r="G339" s="1202">
        <v>150000</v>
      </c>
      <c r="H339" s="1187">
        <v>85000</v>
      </c>
      <c r="I339" s="1202">
        <v>150000</v>
      </c>
    </row>
    <row r="340" spans="1:9" ht="16.5" thickBot="1">
      <c r="A340" s="1181"/>
      <c r="B340" s="1180"/>
      <c r="C340" s="1504"/>
      <c r="D340" s="1918" t="s">
        <v>522</v>
      </c>
      <c r="E340" s="1919"/>
      <c r="F340" s="1217">
        <f>SUM(F332:F339)</f>
        <v>1800000</v>
      </c>
      <c r="G340" s="1215">
        <f>SUM(G332:G339)</f>
        <v>2250000</v>
      </c>
      <c r="H340" s="1225">
        <f>SUM(H332:H339)</f>
        <v>1525000</v>
      </c>
      <c r="I340" s="1224">
        <f>SUM(I332:I339)</f>
        <v>2250000</v>
      </c>
    </row>
    <row r="341" spans="1:9" ht="15.75">
      <c r="A341" s="1223">
        <v>12021200</v>
      </c>
      <c r="B341" s="1222"/>
      <c r="C341" s="1509"/>
      <c r="D341" s="1221" t="s">
        <v>543</v>
      </c>
      <c r="E341" s="1197"/>
      <c r="F341" s="1197"/>
      <c r="G341" s="1196"/>
      <c r="H341" s="1195"/>
      <c r="I341" s="1194"/>
    </row>
    <row r="342" spans="1:9" ht="15.75">
      <c r="A342" s="552">
        <v>12021201</v>
      </c>
      <c r="B342" s="1204"/>
      <c r="C342" s="1489">
        <v>31931500</v>
      </c>
      <c r="D342" s="1203" t="s">
        <v>542</v>
      </c>
      <c r="E342" s="1192"/>
      <c r="F342" s="1192"/>
      <c r="G342" s="1191"/>
      <c r="H342" s="1088"/>
      <c r="I342" s="1036"/>
    </row>
    <row r="343" spans="1:9" ht="15.75">
      <c r="A343" s="552">
        <v>12021202</v>
      </c>
      <c r="B343" s="1204"/>
      <c r="C343" s="1489">
        <v>31931500</v>
      </c>
      <c r="D343" s="1203" t="s">
        <v>541</v>
      </c>
      <c r="E343" s="1192"/>
      <c r="F343" s="1192"/>
      <c r="G343" s="1192"/>
      <c r="H343" s="1088"/>
      <c r="I343" s="1036"/>
    </row>
    <row r="344" spans="1:9" ht="15.75">
      <c r="A344" s="552">
        <v>12021203</v>
      </c>
      <c r="B344" s="1204"/>
      <c r="C344" s="1489">
        <v>31931500</v>
      </c>
      <c r="D344" s="1203" t="s">
        <v>540</v>
      </c>
      <c r="E344" s="1192"/>
      <c r="F344" s="1192"/>
      <c r="G344" s="1191"/>
      <c r="H344" s="1088"/>
      <c r="I344" s="1036"/>
    </row>
    <row r="345" spans="1:9" ht="15.75">
      <c r="A345" s="552">
        <v>12021204</v>
      </c>
      <c r="B345" s="1204"/>
      <c r="C345" s="1489">
        <v>31931500</v>
      </c>
      <c r="D345" s="1924" t="s">
        <v>539</v>
      </c>
      <c r="E345" s="1925"/>
      <c r="F345" s="1192"/>
      <c r="G345" s="1191"/>
      <c r="H345" s="1088"/>
      <c r="I345" s="1036"/>
    </row>
    <row r="346" spans="1:9" ht="15.75">
      <c r="A346" s="552">
        <v>12021205</v>
      </c>
      <c r="B346" s="1204"/>
      <c r="C346" s="1489">
        <v>31931500</v>
      </c>
      <c r="D346" s="1203" t="s">
        <v>538</v>
      </c>
      <c r="E346" s="1220"/>
      <c r="F346" s="1192"/>
      <c r="G346" s="1192"/>
      <c r="H346" s="1088"/>
      <c r="I346" s="1036"/>
    </row>
    <row r="347" spans="1:9" ht="16.5" thickBot="1">
      <c r="A347" s="1219">
        <v>12021210</v>
      </c>
      <c r="B347" s="1189"/>
      <c r="C347" s="1495">
        <v>31931500</v>
      </c>
      <c r="D347" s="1926" t="s">
        <v>537</v>
      </c>
      <c r="E347" s="1927"/>
      <c r="F347" s="1188"/>
      <c r="G347" s="1218"/>
      <c r="H347" s="1187"/>
      <c r="I347" s="1186"/>
    </row>
    <row r="348" spans="1:9" ht="16.5" thickBot="1">
      <c r="A348" s="1181"/>
      <c r="B348" s="1180"/>
      <c r="C348" s="1504"/>
      <c r="D348" s="1918" t="s">
        <v>522</v>
      </c>
      <c r="E348" s="1919"/>
      <c r="F348" s="1217">
        <f>SUM(F342:F347)</f>
        <v>0</v>
      </c>
      <c r="G348" s="1217">
        <f>SUM(G342:G347)</f>
        <v>0</v>
      </c>
      <c r="H348" s="1217">
        <f>SUM(H342:H347)</f>
        <v>0</v>
      </c>
      <c r="I348" s="1216">
        <f>SUM(I342:I347)</f>
        <v>0</v>
      </c>
    </row>
    <row r="349" spans="1:9" ht="15.75">
      <c r="A349" s="1200">
        <v>13000000</v>
      </c>
      <c r="B349" s="1199"/>
      <c r="C349" s="1500"/>
      <c r="D349" s="1205" t="s">
        <v>536</v>
      </c>
      <c r="E349" s="1197"/>
      <c r="F349" s="1197"/>
      <c r="G349" s="1196"/>
      <c r="H349" s="1195"/>
      <c r="I349" s="1194"/>
    </row>
    <row r="350" spans="1:9" ht="15.75">
      <c r="A350" s="546">
        <v>13010000</v>
      </c>
      <c r="B350" s="995"/>
      <c r="C350" s="1489"/>
      <c r="D350" s="1071" t="s">
        <v>536</v>
      </c>
      <c r="E350" s="1192"/>
      <c r="F350" s="1192"/>
      <c r="G350" s="1191"/>
      <c r="H350" s="1088"/>
      <c r="I350" s="1036"/>
    </row>
    <row r="351" spans="1:9" ht="15.75">
      <c r="A351" s="546">
        <v>13010100</v>
      </c>
      <c r="B351" s="995"/>
      <c r="C351" s="1489"/>
      <c r="D351" s="1071" t="s">
        <v>535</v>
      </c>
      <c r="E351" s="1192"/>
      <c r="F351" s="1192"/>
      <c r="G351" s="1191"/>
      <c r="H351" s="1088"/>
      <c r="I351" s="1036"/>
    </row>
    <row r="352" spans="1:9" ht="15.75">
      <c r="A352" s="178">
        <v>13010101</v>
      </c>
      <c r="B352" s="1204" t="s">
        <v>30</v>
      </c>
      <c r="C352" s="1489">
        <v>31931500</v>
      </c>
      <c r="D352" s="1203" t="s">
        <v>534</v>
      </c>
      <c r="E352" s="1192"/>
      <c r="F352" s="1192">
        <v>5000000</v>
      </c>
      <c r="G352" s="1192">
        <v>5000000</v>
      </c>
      <c r="H352" s="1088">
        <v>0</v>
      </c>
      <c r="I352" s="1087">
        <v>5000000</v>
      </c>
    </row>
    <row r="353" spans="1:9" ht="16.5" thickBot="1">
      <c r="A353" s="1190">
        <v>13010102</v>
      </c>
      <c r="B353" s="1189" t="s">
        <v>30</v>
      </c>
      <c r="C353" s="1495"/>
      <c r="D353" s="484" t="s">
        <v>533</v>
      </c>
      <c r="E353" s="1188"/>
      <c r="F353" s="1188"/>
      <c r="G353" s="1188"/>
      <c r="H353" s="1187"/>
      <c r="I353" s="1186"/>
    </row>
    <row r="354" spans="1:9" ht="16.5" thickBot="1">
      <c r="A354" s="1181"/>
      <c r="B354" s="1180"/>
      <c r="C354" s="1504"/>
      <c r="D354" s="1918" t="s">
        <v>522</v>
      </c>
      <c r="E354" s="1919"/>
      <c r="F354" s="1215">
        <f>SUM(F352:F353)</f>
        <v>5000000</v>
      </c>
      <c r="G354" s="1215">
        <f>SUM(G352:G353)</f>
        <v>5000000</v>
      </c>
      <c r="H354" s="1215">
        <f>SUM(H352:H353)</f>
        <v>0</v>
      </c>
      <c r="I354" s="272">
        <f>SUM(I352:I353)</f>
        <v>5000000</v>
      </c>
    </row>
    <row r="355" spans="1:9" ht="15.75">
      <c r="A355" s="1200">
        <v>14030100</v>
      </c>
      <c r="B355" s="1199"/>
      <c r="C355" s="1500"/>
      <c r="D355" s="1205" t="s">
        <v>532</v>
      </c>
      <c r="E355" s="1197"/>
      <c r="F355" s="1197"/>
      <c r="G355" s="1196"/>
      <c r="H355" s="1195"/>
      <c r="I355" s="1194"/>
    </row>
    <row r="356" spans="1:9" ht="15.75">
      <c r="A356" s="178">
        <v>14030301</v>
      </c>
      <c r="B356" s="156"/>
      <c r="C356" s="1489"/>
      <c r="D356" s="1203" t="s">
        <v>531</v>
      </c>
      <c r="E356" s="1192"/>
      <c r="F356" s="249">
        <v>214457045</v>
      </c>
      <c r="G356" s="249">
        <v>0</v>
      </c>
      <c r="H356" s="1214">
        <v>0</v>
      </c>
      <c r="I356" s="1213"/>
    </row>
    <row r="357" spans="1:9" ht="16.5" thickBot="1">
      <c r="A357" s="1190">
        <v>14030302</v>
      </c>
      <c r="B357" s="154"/>
      <c r="C357" s="1495"/>
      <c r="D357" s="484" t="s">
        <v>530</v>
      </c>
      <c r="E357" s="1188"/>
      <c r="F357" s="1212"/>
      <c r="G357" s="1211"/>
      <c r="H357" s="1210"/>
      <c r="I357" s="1209"/>
    </row>
    <row r="358" spans="1:9" ht="15.75" thickBot="1">
      <c r="A358" s="1181"/>
      <c r="B358" s="1180"/>
      <c r="C358" s="1504"/>
      <c r="D358" s="1918" t="s">
        <v>522</v>
      </c>
      <c r="E358" s="1919"/>
      <c r="F358" s="1208">
        <f>SUM(F356:F357)</f>
        <v>214457045</v>
      </c>
      <c r="G358" s="1208">
        <f>SUM(G356:G357)</f>
        <v>0</v>
      </c>
      <c r="H358" s="1207">
        <f>SUM(H356:H357)</f>
        <v>0</v>
      </c>
      <c r="I358" s="1206">
        <f>SUM(I356:I357)</f>
        <v>0</v>
      </c>
    </row>
    <row r="359" spans="1:9" ht="15.75">
      <c r="A359" s="1200">
        <v>14070000</v>
      </c>
      <c r="B359" s="1199"/>
      <c r="C359" s="1500"/>
      <c r="D359" s="1205" t="s">
        <v>529</v>
      </c>
      <c r="E359" s="1197"/>
      <c r="F359" s="1197"/>
      <c r="G359" s="1196"/>
      <c r="H359" s="1195"/>
      <c r="I359" s="1194"/>
    </row>
    <row r="360" spans="1:9" ht="15.75">
      <c r="A360" s="546">
        <v>14070100</v>
      </c>
      <c r="B360" s="995"/>
      <c r="C360" s="1489"/>
      <c r="D360" s="1071" t="s">
        <v>529</v>
      </c>
      <c r="E360" s="1192"/>
      <c r="F360" s="1192"/>
      <c r="G360" s="1191"/>
      <c r="H360" s="1088"/>
      <c r="I360" s="1036"/>
    </row>
    <row r="361" spans="1:9" ht="15.75" hidden="1">
      <c r="A361" s="178">
        <v>14070101</v>
      </c>
      <c r="B361" s="1204" t="s">
        <v>30</v>
      </c>
      <c r="C361" s="1489"/>
      <c r="D361" s="1203" t="s">
        <v>528</v>
      </c>
      <c r="E361" s="1192"/>
      <c r="F361" s="1192"/>
      <c r="G361" s="1191"/>
      <c r="H361" s="1088"/>
      <c r="I361" s="1036"/>
    </row>
    <row r="362" spans="1:9" ht="16.5" thickBot="1">
      <c r="A362" s="1190">
        <v>14070102</v>
      </c>
      <c r="B362" s="1189" t="s">
        <v>30</v>
      </c>
      <c r="C362" s="1495">
        <v>31931500</v>
      </c>
      <c r="D362" s="484" t="s">
        <v>527</v>
      </c>
      <c r="E362" s="1188"/>
      <c r="F362" s="1188">
        <v>0</v>
      </c>
      <c r="G362" s="1188">
        <v>0</v>
      </c>
      <c r="H362" s="1187"/>
      <c r="I362" s="1202">
        <v>0</v>
      </c>
    </row>
    <row r="363" spans="1:9" ht="15.75" thickBot="1">
      <c r="A363" s="1181"/>
      <c r="B363" s="1180"/>
      <c r="C363" s="1504"/>
      <c r="D363" s="1918" t="s">
        <v>522</v>
      </c>
      <c r="E363" s="1919"/>
      <c r="F363" s="1201">
        <f>SUM(F362)</f>
        <v>0</v>
      </c>
      <c r="G363" s="1201">
        <f>SUM(G362)</f>
        <v>0</v>
      </c>
      <c r="H363" s="1201">
        <f>SUM(H362)</f>
        <v>0</v>
      </c>
      <c r="I363" s="1201">
        <f>SUM(I362)</f>
        <v>0</v>
      </c>
    </row>
    <row r="364" spans="1:9" ht="15.75">
      <c r="A364" s="1200">
        <v>3108</v>
      </c>
      <c r="B364" s="1199"/>
      <c r="C364" s="1500"/>
      <c r="D364" s="1198" t="s">
        <v>526</v>
      </c>
      <c r="E364" s="1197"/>
      <c r="F364" s="1197"/>
      <c r="G364" s="1196"/>
      <c r="H364" s="1195"/>
      <c r="I364" s="1194"/>
    </row>
    <row r="365" spans="1:9" ht="15.75">
      <c r="A365" s="546">
        <v>310801</v>
      </c>
      <c r="B365" s="995"/>
      <c r="C365" s="1489"/>
      <c r="D365" s="1193" t="s">
        <v>525</v>
      </c>
      <c r="E365" s="1192"/>
      <c r="F365" s="1192"/>
      <c r="G365" s="1191"/>
      <c r="H365" s="1088"/>
      <c r="I365" s="1036"/>
    </row>
    <row r="366" spans="1:9" ht="15.75">
      <c r="A366" s="178">
        <v>31080101</v>
      </c>
      <c r="B366" s="156"/>
      <c r="C366" s="1489"/>
      <c r="D366" s="1924" t="s">
        <v>524</v>
      </c>
      <c r="E366" s="1925"/>
      <c r="F366" s="1192"/>
      <c r="G366" s="1191"/>
      <c r="H366" s="1088"/>
      <c r="I366" s="1036"/>
    </row>
    <row r="367" spans="1:9" ht="16.5" thickBot="1">
      <c r="A367" s="1190">
        <v>31080102</v>
      </c>
      <c r="B367" s="1189" t="s">
        <v>30</v>
      </c>
      <c r="C367" s="1495">
        <v>31931500</v>
      </c>
      <c r="D367" s="484" t="s">
        <v>523</v>
      </c>
      <c r="E367" s="1188"/>
      <c r="F367" s="1188"/>
      <c r="G367" s="1188"/>
      <c r="H367" s="1187"/>
      <c r="I367" s="1186"/>
    </row>
    <row r="368" spans="1:9" ht="16.5" thickBot="1">
      <c r="A368" s="1185"/>
      <c r="B368" s="1184"/>
      <c r="C368" s="1511"/>
      <c r="D368" s="1928"/>
      <c r="E368" s="1929"/>
      <c r="F368" s="1183"/>
      <c r="G368" s="1183"/>
      <c r="H368" s="1182"/>
      <c r="I368" s="1179"/>
    </row>
    <row r="369" spans="1:9" ht="15.75" thickBot="1">
      <c r="A369" s="1181"/>
      <c r="B369" s="1180"/>
      <c r="C369" s="1493"/>
      <c r="D369" s="1918" t="s">
        <v>522</v>
      </c>
      <c r="E369" s="1919"/>
      <c r="F369" s="1179">
        <f>SUM(F366:F367)</f>
        <v>0</v>
      </c>
      <c r="G369" s="1179">
        <f>SUM(G366:G367)</f>
        <v>0</v>
      </c>
      <c r="H369" s="1179">
        <f>SUM(H366:H367)</f>
        <v>0</v>
      </c>
      <c r="I369" s="1179">
        <f>SUM(I366:I367)</f>
        <v>0</v>
      </c>
    </row>
    <row r="370" spans="1:9" ht="16.5" thickBot="1">
      <c r="A370" s="1178"/>
      <c r="B370" s="1177"/>
      <c r="C370" s="1512"/>
      <c r="D370" s="1176" t="s">
        <v>145</v>
      </c>
      <c r="E370" s="1175"/>
      <c r="F370" s="1174">
        <f>SUM(F369,F363,F358,F354,F348,F340,F330,F322,F316,F273,F249,F240,F172,F84,F78,F72)</f>
        <v>2532900423.1433334</v>
      </c>
      <c r="G370" s="1173">
        <f>SUM(G369,G363,G358,G354,G348,G340,G330,G322,G316,G273,G249,G240,G172,G84,G78,G72)</f>
        <v>7086573958</v>
      </c>
      <c r="H370" s="1172">
        <f>SUM(H369,H363,H358,H354,H348,H340,H330,H322,H316,H273,H249,H240,H172,H84,H78,H72)</f>
        <v>2926795022.4153666</v>
      </c>
      <c r="I370" s="1171">
        <f>SUM(I369,I363,I358,I354,I348,I340,I330,I322,I316,I273,I249,I240,I172,I84,I78,I72)</f>
        <v>12384718075.76</v>
      </c>
    </row>
    <row r="371" spans="1:9" ht="15.75">
      <c r="A371" s="1783" t="s">
        <v>144</v>
      </c>
      <c r="B371" s="1784"/>
      <c r="C371" s="1784"/>
      <c r="D371" s="1784"/>
      <c r="E371" s="1784"/>
      <c r="F371" s="1784"/>
      <c r="G371" s="1784"/>
      <c r="H371" s="1784"/>
      <c r="I371" s="1785"/>
    </row>
    <row r="372" spans="1:9" ht="15.75">
      <c r="A372" s="1783" t="s">
        <v>143</v>
      </c>
      <c r="B372" s="1784"/>
      <c r="C372" s="1784"/>
      <c r="D372" s="1784"/>
      <c r="E372" s="1784"/>
      <c r="F372" s="1784"/>
      <c r="G372" s="1784"/>
      <c r="H372" s="1784"/>
      <c r="I372" s="1785"/>
    </row>
    <row r="373" spans="1:9" ht="15.75">
      <c r="A373" s="1783" t="s">
        <v>883</v>
      </c>
      <c r="B373" s="1784"/>
      <c r="C373" s="1784"/>
      <c r="D373" s="1784"/>
      <c r="E373" s="1784"/>
      <c r="F373" s="1784"/>
      <c r="G373" s="1784"/>
      <c r="H373" s="1784"/>
      <c r="I373" s="1785"/>
    </row>
    <row r="374" spans="1:9">
      <c r="A374" s="1816" t="s">
        <v>188</v>
      </c>
      <c r="B374" s="1817"/>
      <c r="C374" s="1817"/>
      <c r="D374" s="1817"/>
      <c r="E374" s="1817"/>
      <c r="F374" s="1817"/>
      <c r="G374" s="1817"/>
      <c r="H374" s="1817"/>
      <c r="I374" s="1818"/>
    </row>
    <row r="375" spans="1:9" ht="15.75" thickBot="1">
      <c r="A375" s="1843" t="s">
        <v>879</v>
      </c>
      <c r="B375" s="1844"/>
      <c r="C375" s="1844"/>
      <c r="D375" s="1844"/>
      <c r="E375" s="1844"/>
      <c r="F375" s="1844"/>
      <c r="G375" s="1844"/>
      <c r="H375" s="1844"/>
      <c r="I375" s="1845"/>
    </row>
    <row r="376" spans="1:9" ht="41.25" thickBot="1">
      <c r="A376" s="348" t="s">
        <v>147</v>
      </c>
      <c r="B376" s="347" t="s">
        <v>141</v>
      </c>
      <c r="C376" s="1513" t="s">
        <v>140</v>
      </c>
      <c r="D376" s="471" t="s">
        <v>139</v>
      </c>
      <c r="E376" s="345" t="s">
        <v>138</v>
      </c>
      <c r="F376" s="222" t="s">
        <v>909</v>
      </c>
      <c r="G376" s="223" t="s">
        <v>908</v>
      </c>
      <c r="H376" s="222" t="s">
        <v>888</v>
      </c>
      <c r="I376" s="221" t="s">
        <v>882</v>
      </c>
    </row>
    <row r="377" spans="1:9">
      <c r="A377" s="1170">
        <v>11100100100</v>
      </c>
      <c r="B377" s="1169" t="s">
        <v>63</v>
      </c>
      <c r="C377" s="1514"/>
      <c r="D377" s="1164">
        <v>31931500</v>
      </c>
      <c r="E377" s="601" t="s">
        <v>521</v>
      </c>
      <c r="F377" s="467">
        <f>SUM(F407)</f>
        <v>158629070.08333331</v>
      </c>
      <c r="G377" s="1012">
        <f>SUM(G407)</f>
        <v>381500732.81999999</v>
      </c>
      <c r="H377" s="465">
        <f>SUM(H407)</f>
        <v>183126800.25</v>
      </c>
      <c r="I377" s="1010">
        <f>SUM(I407)</f>
        <v>279242307.71000004</v>
      </c>
    </row>
    <row r="378" spans="1:9">
      <c r="A378" s="1166">
        <v>11101300100</v>
      </c>
      <c r="B378" s="412" t="s">
        <v>63</v>
      </c>
      <c r="C378" s="1515"/>
      <c r="D378" s="1164">
        <v>31931500</v>
      </c>
      <c r="E378" s="325" t="s">
        <v>520</v>
      </c>
      <c r="F378" s="461">
        <f>SUM(F573)</f>
        <v>8646490</v>
      </c>
      <c r="G378" s="1109">
        <f>SUM(G573)</f>
        <v>14463538.539999999</v>
      </c>
      <c r="H378" s="459">
        <f>SUM(H573)</f>
        <v>8353172</v>
      </c>
      <c r="I378" s="1107">
        <f>SUM(I573)</f>
        <v>11329362</v>
      </c>
    </row>
    <row r="379" spans="1:9">
      <c r="A379" s="1168">
        <v>11200100100</v>
      </c>
      <c r="B379" s="412" t="s">
        <v>63</v>
      </c>
      <c r="C379" s="1516"/>
      <c r="D379" s="1164">
        <v>31931500</v>
      </c>
      <c r="E379" s="207" t="s">
        <v>459</v>
      </c>
      <c r="F379" s="461">
        <f>SUM(F676)</f>
        <v>70472876</v>
      </c>
      <c r="G379" s="1109">
        <f>SUM(G676)</f>
        <v>110375300</v>
      </c>
      <c r="H379" s="459">
        <f>SUM(H676)</f>
        <v>57893032.880000003</v>
      </c>
      <c r="I379" s="1107">
        <f>SUM(I676)</f>
        <v>114789065</v>
      </c>
    </row>
    <row r="380" spans="1:9">
      <c r="A380" s="1166">
        <v>12500100100</v>
      </c>
      <c r="B380" s="412" t="s">
        <v>63</v>
      </c>
      <c r="C380" s="1515"/>
      <c r="D380" s="1164">
        <v>31931500</v>
      </c>
      <c r="E380" s="325" t="s">
        <v>519</v>
      </c>
      <c r="F380" s="461">
        <f>SUM(F751)</f>
        <v>75266667.036666676</v>
      </c>
      <c r="G380" s="1109">
        <f>SUM(G751)</f>
        <v>132033848.23</v>
      </c>
      <c r="H380" s="459">
        <f>SUM(H751)</f>
        <v>79306442.420000002</v>
      </c>
      <c r="I380" s="1107">
        <f>SUM(I751)</f>
        <v>341316920.60000002</v>
      </c>
    </row>
    <row r="381" spans="1:9">
      <c r="A381" s="1166">
        <v>22000100100</v>
      </c>
      <c r="B381" s="412" t="s">
        <v>63</v>
      </c>
      <c r="C381" s="1515"/>
      <c r="D381" s="1164">
        <v>31931500</v>
      </c>
      <c r="E381" s="325" t="s">
        <v>518</v>
      </c>
      <c r="F381" s="461">
        <f>SUM(F848)</f>
        <v>100245337.27333336</v>
      </c>
      <c r="G381" s="1109">
        <f>SUM(G848)</f>
        <v>274946747.61000001</v>
      </c>
      <c r="H381" s="459">
        <f>SUM(H848)</f>
        <v>101864812.495</v>
      </c>
      <c r="I381" s="1107">
        <f>SUM(I848)</f>
        <v>268232206.75</v>
      </c>
    </row>
    <row r="382" spans="1:9">
      <c r="A382" s="1166">
        <v>55100300100</v>
      </c>
      <c r="B382" s="412" t="s">
        <v>63</v>
      </c>
      <c r="C382" s="1515"/>
      <c r="D382" s="1164">
        <v>31931500</v>
      </c>
      <c r="E382" s="325" t="s">
        <v>407</v>
      </c>
      <c r="F382" s="461">
        <f>SUM(F1033)</f>
        <v>966057770.84333336</v>
      </c>
      <c r="G382" s="1109">
        <f>SUM(G1033)</f>
        <v>1858093664.04</v>
      </c>
      <c r="H382" s="459">
        <f>SUM(H1033)</f>
        <v>854786471.9799999</v>
      </c>
      <c r="I382" s="1167">
        <f>SUM(I1033)</f>
        <v>2261865687.1000004</v>
      </c>
    </row>
    <row r="383" spans="1:9">
      <c r="A383" s="1166">
        <v>52100100100</v>
      </c>
      <c r="B383" s="412" t="s">
        <v>63</v>
      </c>
      <c r="C383" s="1515"/>
      <c r="D383" s="1164">
        <v>31931500</v>
      </c>
      <c r="E383" s="325" t="s">
        <v>517</v>
      </c>
      <c r="F383" s="461">
        <f>SUM(F1516)</f>
        <v>172807311.81333333</v>
      </c>
      <c r="G383" s="1109">
        <f>SUM(G1516)</f>
        <v>306425632.05000001</v>
      </c>
      <c r="H383" s="459">
        <f>SUM(H1516)</f>
        <v>148814223.37</v>
      </c>
      <c r="I383" s="1107">
        <f>SUM(I1516)</f>
        <v>380333339</v>
      </c>
    </row>
    <row r="384" spans="1:9">
      <c r="A384" s="1166">
        <v>21500100100</v>
      </c>
      <c r="B384" s="412" t="s">
        <v>63</v>
      </c>
      <c r="C384" s="1515"/>
      <c r="D384" s="1164">
        <v>31931500</v>
      </c>
      <c r="E384" s="325" t="s">
        <v>516</v>
      </c>
      <c r="F384" s="461">
        <f>SUM(F1594)</f>
        <v>105441402.56999999</v>
      </c>
      <c r="G384" s="1109">
        <f>SUM(G1594)</f>
        <v>213998971.07999998</v>
      </c>
      <c r="H384" s="459">
        <f>SUM(H1594)</f>
        <v>96294677.5</v>
      </c>
      <c r="I384" s="1107">
        <f>SUM(I1594)</f>
        <v>205403129.59999999</v>
      </c>
    </row>
    <row r="385" spans="1:9">
      <c r="A385" s="1166">
        <v>22400100100</v>
      </c>
      <c r="B385" s="412" t="s">
        <v>63</v>
      </c>
      <c r="C385" s="1515"/>
      <c r="D385" s="1164">
        <v>31931500</v>
      </c>
      <c r="E385" s="325" t="s">
        <v>515</v>
      </c>
      <c r="F385" s="461">
        <f>SUM(F1818)</f>
        <v>85357517.730000004</v>
      </c>
      <c r="G385" s="1109">
        <f>SUM(G1818)</f>
        <v>164638485.67000002</v>
      </c>
      <c r="H385" s="459">
        <f>SUM(H1818)</f>
        <v>77906860.5</v>
      </c>
      <c r="I385" s="1107">
        <f>SUM(I1818)</f>
        <v>151107449</v>
      </c>
    </row>
    <row r="386" spans="1:9">
      <c r="A386" s="1166">
        <v>55100200100</v>
      </c>
      <c r="B386" s="412" t="s">
        <v>63</v>
      </c>
      <c r="C386" s="1515"/>
      <c r="D386" s="1164">
        <v>31931500</v>
      </c>
      <c r="E386" s="325" t="s">
        <v>514</v>
      </c>
      <c r="F386" s="461">
        <f>SUM(F2179)</f>
        <v>206013692.15000001</v>
      </c>
      <c r="G386" s="1109">
        <f>SUM(G2179)</f>
        <v>354430955.94</v>
      </c>
      <c r="H386" s="459">
        <f>SUM(H2179)</f>
        <v>167113823.75</v>
      </c>
      <c r="I386" s="1107">
        <f>SUM(I2179)</f>
        <v>508576112.30000001</v>
      </c>
    </row>
    <row r="387" spans="1:9">
      <c r="A387" s="1166">
        <v>22000300100</v>
      </c>
      <c r="B387" s="412" t="s">
        <v>63</v>
      </c>
      <c r="C387" s="1515"/>
      <c r="D387" s="1164">
        <v>31931500</v>
      </c>
      <c r="E387" s="325" t="s">
        <v>513</v>
      </c>
      <c r="F387" s="461">
        <f>SUM(F2251)</f>
        <v>38216193.5</v>
      </c>
      <c r="G387" s="1109">
        <f>SUM(G2251)</f>
        <v>85697964.5</v>
      </c>
      <c r="H387" s="459">
        <f>SUM(H2251)</f>
        <v>28640176.59</v>
      </c>
      <c r="I387" s="1107">
        <f>SUM(I2251)</f>
        <v>105235832.2</v>
      </c>
    </row>
    <row r="388" spans="1:9" ht="15.75" thickBot="1">
      <c r="A388" s="1165">
        <v>53500100100</v>
      </c>
      <c r="B388" s="412" t="s">
        <v>63</v>
      </c>
      <c r="C388" s="1515"/>
      <c r="D388" s="1164">
        <v>31931500</v>
      </c>
      <c r="E388" s="325" t="s">
        <v>512</v>
      </c>
      <c r="F388" s="461">
        <f>SUM(F2433)</f>
        <v>279445694.58333331</v>
      </c>
      <c r="G388" s="1109">
        <f>SUM(G2433)</f>
        <v>351877770.71999997</v>
      </c>
      <c r="H388" s="459">
        <f>SUM(H2433)</f>
        <v>186070114.63999999</v>
      </c>
      <c r="I388" s="1107">
        <f>SUM(I2433)</f>
        <v>501786664.5</v>
      </c>
    </row>
    <row r="389" spans="1:9" ht="15.75" thickBot="1">
      <c r="A389" s="849"/>
      <c r="B389" s="1163"/>
      <c r="C389" s="1517"/>
      <c r="D389" s="1162"/>
      <c r="E389" s="579" t="s">
        <v>0</v>
      </c>
      <c r="F389" s="1160">
        <f>SUM(F377:F388)</f>
        <v>2266600023.5833335</v>
      </c>
      <c r="G389" s="1161">
        <f>SUM(G377:G388)</f>
        <v>4248483611.1999998</v>
      </c>
      <c r="H389" s="1160">
        <f>SUM(H377:H388)</f>
        <v>1990170608.375</v>
      </c>
      <c r="I389" s="1159">
        <f>SUM(I377:I388)</f>
        <v>5129218075.7600002</v>
      </c>
    </row>
    <row r="390" spans="1:9" ht="15.75" thickBot="1">
      <c r="A390" s="1930" t="s">
        <v>225</v>
      </c>
      <c r="B390" s="1931"/>
      <c r="C390" s="1931"/>
      <c r="D390" s="1931"/>
      <c r="E390" s="1931"/>
      <c r="F390" s="1931"/>
      <c r="G390" s="1931"/>
      <c r="H390" s="1931"/>
      <c r="I390" s="1932"/>
    </row>
    <row r="391" spans="1:9" ht="15.75" thickBot="1">
      <c r="A391" s="1082"/>
      <c r="B391" s="269"/>
      <c r="C391" s="1518"/>
      <c r="D391" s="268"/>
      <c r="E391" s="575" t="s">
        <v>149</v>
      </c>
      <c r="F391" s="1158">
        <f t="shared" ref="F391:I392" si="1">SUM(F409,F575,F678,F753,F850,F1035,F1518,F1596,F1820,F2181,F2253,F2435)</f>
        <v>1540183339.0233333</v>
      </c>
      <c r="G391" s="1157">
        <f t="shared" si="1"/>
        <v>2701242921.1999998</v>
      </c>
      <c r="H391" s="1156">
        <f t="shared" si="1"/>
        <v>1241122294.875</v>
      </c>
      <c r="I391" s="1155">
        <f t="shared" si="1"/>
        <v>3374810718.7600002</v>
      </c>
    </row>
    <row r="392" spans="1:9" ht="15.75" thickBot="1">
      <c r="A392" s="876"/>
      <c r="B392" s="277"/>
      <c r="C392" s="1519"/>
      <c r="D392" s="276"/>
      <c r="E392" s="476" t="s">
        <v>400</v>
      </c>
      <c r="F392" s="1154">
        <f t="shared" si="1"/>
        <v>726416684.56000006</v>
      </c>
      <c r="G392" s="1153">
        <f t="shared" si="1"/>
        <v>1547240690</v>
      </c>
      <c r="H392" s="1152">
        <f t="shared" si="1"/>
        <v>749048313.5</v>
      </c>
      <c r="I392" s="1151">
        <f t="shared" si="1"/>
        <v>1754407357</v>
      </c>
    </row>
    <row r="393" spans="1:9" ht="15.75" thickBot="1">
      <c r="A393" s="825"/>
      <c r="B393" s="1150"/>
      <c r="C393" s="1520"/>
      <c r="D393" s="1149"/>
      <c r="E393" s="816" t="s">
        <v>0</v>
      </c>
      <c r="F393" s="1148">
        <f>SUM(F391:F392)</f>
        <v>2266600023.5833335</v>
      </c>
      <c r="G393" s="1147">
        <f>SUM(G391:G392)</f>
        <v>4248483611.1999998</v>
      </c>
      <c r="H393" s="1146">
        <f>SUM(H391:H392)</f>
        <v>1990170608.375</v>
      </c>
      <c r="I393" s="1145">
        <f>SUM(I391:I392)</f>
        <v>5129218075.7600002</v>
      </c>
    </row>
    <row r="394" spans="1:9" ht="15.75" thickBot="1">
      <c r="A394" s="820"/>
      <c r="B394" s="1001"/>
      <c r="C394" s="1521"/>
      <c r="D394" s="1000"/>
      <c r="E394" s="853"/>
      <c r="F394" s="1053"/>
      <c r="G394" s="1053"/>
      <c r="H394" s="1052"/>
      <c r="I394" s="1051"/>
    </row>
    <row r="395" spans="1:9" ht="15.75">
      <c r="A395" s="1819" t="s">
        <v>144</v>
      </c>
      <c r="B395" s="1820"/>
      <c r="C395" s="1820"/>
      <c r="D395" s="1820"/>
      <c r="E395" s="1820"/>
      <c r="F395" s="1820"/>
      <c r="G395" s="1820"/>
      <c r="H395" s="1820"/>
      <c r="I395" s="1821"/>
    </row>
    <row r="396" spans="1:9" ht="15.75">
      <c r="A396" s="1783" t="s">
        <v>143</v>
      </c>
      <c r="B396" s="1784"/>
      <c r="C396" s="1784"/>
      <c r="D396" s="1784"/>
      <c r="E396" s="1784"/>
      <c r="F396" s="1784"/>
      <c r="G396" s="1784"/>
      <c r="H396" s="1784"/>
      <c r="I396" s="1785"/>
    </row>
    <row r="397" spans="1:9" ht="15.75">
      <c r="A397" s="1783" t="s">
        <v>883</v>
      </c>
      <c r="B397" s="1784"/>
      <c r="C397" s="1784"/>
      <c r="D397" s="1784"/>
      <c r="E397" s="1784"/>
      <c r="F397" s="1784"/>
      <c r="G397" s="1784"/>
      <c r="H397" s="1784"/>
      <c r="I397" s="1785"/>
    </row>
    <row r="398" spans="1:9">
      <c r="A398" s="1816" t="s">
        <v>188</v>
      </c>
      <c r="B398" s="1817"/>
      <c r="C398" s="1817"/>
      <c r="D398" s="1817"/>
      <c r="E398" s="1817"/>
      <c r="F398" s="1817"/>
      <c r="G398" s="1817"/>
      <c r="H398" s="1817"/>
      <c r="I398" s="1818"/>
    </row>
    <row r="399" spans="1:9" ht="15.75" thickBot="1">
      <c r="A399" s="1843" t="s">
        <v>511</v>
      </c>
      <c r="B399" s="1844"/>
      <c r="C399" s="1844"/>
      <c r="D399" s="1844"/>
      <c r="E399" s="1844"/>
      <c r="F399" s="1844"/>
      <c r="G399" s="1844"/>
      <c r="H399" s="1844"/>
      <c r="I399" s="1845"/>
    </row>
    <row r="400" spans="1:9" ht="43.5" thickBot="1">
      <c r="A400" s="348" t="s">
        <v>142</v>
      </c>
      <c r="B400" s="347" t="s">
        <v>141</v>
      </c>
      <c r="C400" s="1513" t="s">
        <v>140</v>
      </c>
      <c r="D400" s="471" t="s">
        <v>139</v>
      </c>
      <c r="E400" s="378" t="s">
        <v>138</v>
      </c>
      <c r="F400" s="222" t="s">
        <v>909</v>
      </c>
      <c r="G400" s="223" t="s">
        <v>908</v>
      </c>
      <c r="H400" s="222" t="s">
        <v>888</v>
      </c>
      <c r="I400" s="221" t="s">
        <v>882</v>
      </c>
    </row>
    <row r="401" spans="1:9">
      <c r="A401" s="850">
        <v>11100100100</v>
      </c>
      <c r="B401" s="412" t="s">
        <v>63</v>
      </c>
      <c r="C401" s="1522"/>
      <c r="D401" s="309">
        <v>31931500</v>
      </c>
      <c r="E401" s="601" t="s">
        <v>510</v>
      </c>
      <c r="F401" s="467">
        <f>SUM(F465)</f>
        <v>76196690.083333328</v>
      </c>
      <c r="G401" s="466">
        <f>SUM(G465)</f>
        <v>155814677</v>
      </c>
      <c r="H401" s="465">
        <f>SUM(H465)</f>
        <v>99992249.25</v>
      </c>
      <c r="I401" s="464">
        <f>SUM(I465)</f>
        <v>158255777.15000001</v>
      </c>
    </row>
    <row r="402" spans="1:9" ht="15.75" customHeight="1">
      <c r="A402" s="956">
        <v>11118300100</v>
      </c>
      <c r="B402" s="412" t="s">
        <v>63</v>
      </c>
      <c r="C402" s="1515"/>
      <c r="D402" s="309">
        <v>31931500</v>
      </c>
      <c r="E402" s="325" t="s">
        <v>509</v>
      </c>
      <c r="F402" s="461">
        <f>SUM(F499)</f>
        <v>1698549.2499999998</v>
      </c>
      <c r="G402" s="460">
        <f>SUM(G499)</f>
        <v>3121306.91</v>
      </c>
      <c r="H402" s="459">
        <f>SUM(H499)</f>
        <v>1371415.75</v>
      </c>
      <c r="I402" s="458">
        <f>SUM(I499)</f>
        <v>3138875.25</v>
      </c>
    </row>
    <row r="403" spans="1:9">
      <c r="A403" s="956">
        <v>11101800100</v>
      </c>
      <c r="B403" s="412" t="s">
        <v>63</v>
      </c>
      <c r="C403" s="1516"/>
      <c r="D403" s="309">
        <v>31931500</v>
      </c>
      <c r="E403" s="325" t="s">
        <v>508</v>
      </c>
      <c r="F403" s="461">
        <f>SUM(F554)</f>
        <v>80733830.75</v>
      </c>
      <c r="G403" s="460">
        <f>SUM(G554)</f>
        <v>222564748.91</v>
      </c>
      <c r="H403" s="459">
        <f>SUM(H554)</f>
        <v>81763135.25</v>
      </c>
      <c r="I403" s="458">
        <f>SUM(I554)</f>
        <v>117847655.31</v>
      </c>
    </row>
    <row r="404" spans="1:9">
      <c r="A404" s="544"/>
      <c r="B404" s="412"/>
      <c r="C404" s="1515"/>
      <c r="D404" s="309"/>
      <c r="E404" s="325"/>
      <c r="F404" s="206"/>
      <c r="G404" s="144"/>
      <c r="H404" s="205"/>
      <c r="I404" s="202"/>
    </row>
    <row r="405" spans="1:9">
      <c r="A405" s="544"/>
      <c r="B405" s="412"/>
      <c r="C405" s="1515"/>
      <c r="D405" s="309"/>
      <c r="E405" s="325"/>
      <c r="F405" s="206"/>
      <c r="G405" s="144"/>
      <c r="H405" s="205"/>
      <c r="I405" s="202"/>
    </row>
    <row r="406" spans="1:9" ht="15.75" thickBot="1">
      <c r="A406" s="544"/>
      <c r="B406" s="412"/>
      <c r="C406" s="1515"/>
      <c r="D406" s="309"/>
      <c r="E406" s="325"/>
      <c r="F406" s="206"/>
      <c r="G406" s="144"/>
      <c r="H406" s="205"/>
      <c r="I406" s="202"/>
    </row>
    <row r="407" spans="1:9" ht="15.75" thickBot="1">
      <c r="A407" s="849"/>
      <c r="B407" s="1141"/>
      <c r="C407" s="1523"/>
      <c r="D407" s="1140"/>
      <c r="E407" s="579" t="s">
        <v>507</v>
      </c>
      <c r="F407" s="1143">
        <f>SUM(F401:F406)</f>
        <v>158629070.08333331</v>
      </c>
      <c r="G407" s="1144">
        <f>SUM(G401:G406)</f>
        <v>381500732.81999999</v>
      </c>
      <c r="H407" s="1143">
        <f>SUM(H401:H406)</f>
        <v>183126800.25</v>
      </c>
      <c r="I407" s="1142">
        <f>SUM(I401:I406)</f>
        <v>279242307.71000004</v>
      </c>
    </row>
    <row r="408" spans="1:9" ht="15.75" thickBot="1">
      <c r="A408" s="1864" t="s">
        <v>225</v>
      </c>
      <c r="B408" s="1865"/>
      <c r="C408" s="1865"/>
      <c r="D408" s="1865"/>
      <c r="E408" s="1865"/>
      <c r="F408" s="1865"/>
      <c r="G408" s="1865"/>
      <c r="H408" s="1865"/>
      <c r="I408" s="1866"/>
    </row>
    <row r="409" spans="1:9" ht="19.5" thickBot="1">
      <c r="A409" s="997"/>
      <c r="B409" s="444"/>
      <c r="C409" s="1524"/>
      <c r="D409" s="268"/>
      <c r="E409" s="575" t="s">
        <v>149</v>
      </c>
      <c r="F409" s="1427">
        <f t="shared" ref="F409:I410" si="2">SUM(F463,F497,F552)</f>
        <v>79730567.083333328</v>
      </c>
      <c r="G409" s="441">
        <f t="shared" si="2"/>
        <v>145590732.81999999</v>
      </c>
      <c r="H409" s="1428">
        <f t="shared" si="2"/>
        <v>74695691.25</v>
      </c>
      <c r="I409" s="1429">
        <f t="shared" si="2"/>
        <v>165332307.71000001</v>
      </c>
    </row>
    <row r="410" spans="1:9" ht="15.75" thickBot="1">
      <c r="A410" s="830"/>
      <c r="B410" s="390"/>
      <c r="C410" s="1525"/>
      <c r="D410" s="276"/>
      <c r="E410" s="476" t="s">
        <v>400</v>
      </c>
      <c r="F410" s="436">
        <f t="shared" si="2"/>
        <v>78898503</v>
      </c>
      <c r="G410" s="435">
        <f t="shared" si="2"/>
        <v>235910000</v>
      </c>
      <c r="H410" s="1143">
        <f t="shared" si="2"/>
        <v>108431109</v>
      </c>
      <c r="I410" s="1142">
        <f t="shared" si="2"/>
        <v>113910000</v>
      </c>
    </row>
    <row r="411" spans="1:9" ht="15.75" thickBot="1">
      <c r="A411" s="849"/>
      <c r="B411" s="1141"/>
      <c r="C411" s="1523"/>
      <c r="D411" s="1140"/>
      <c r="E411" s="579" t="s">
        <v>0</v>
      </c>
      <c r="F411" s="434">
        <f>SUM(F409:F410)</f>
        <v>158629070.08333331</v>
      </c>
      <c r="G411" s="446">
        <f>SUM(G409:G410)</f>
        <v>381500732.81999999</v>
      </c>
      <c r="H411" s="1143">
        <f>SUM(H409:H410)</f>
        <v>183126800.25</v>
      </c>
      <c r="I411" s="1142">
        <f>SUM(I409:I410)</f>
        <v>279242307.71000004</v>
      </c>
    </row>
    <row r="412" spans="1:9">
      <c r="A412" s="820"/>
      <c r="B412" s="1139"/>
      <c r="C412" s="1526"/>
      <c r="D412" s="1138"/>
      <c r="E412" s="853"/>
      <c r="F412" s="1053"/>
      <c r="G412" s="1053"/>
      <c r="H412" s="1053"/>
      <c r="I412" s="1051"/>
    </row>
    <row r="413" spans="1:9" ht="18">
      <c r="A413" s="1792" t="s">
        <v>144</v>
      </c>
      <c r="B413" s="1793"/>
      <c r="C413" s="1793"/>
      <c r="D413" s="1793"/>
      <c r="E413" s="1793"/>
      <c r="F413" s="1793"/>
      <c r="G413" s="1793"/>
      <c r="H413" s="1793"/>
      <c r="I413" s="1794"/>
    </row>
    <row r="414" spans="1:9" ht="15.75">
      <c r="A414" s="1783" t="s">
        <v>143</v>
      </c>
      <c r="B414" s="1784"/>
      <c r="C414" s="1784"/>
      <c r="D414" s="1784"/>
      <c r="E414" s="1784"/>
      <c r="F414" s="1784"/>
      <c r="G414" s="1784"/>
      <c r="H414" s="1784"/>
      <c r="I414" s="1785"/>
    </row>
    <row r="415" spans="1:9" ht="15.75">
      <c r="A415" s="1783" t="s">
        <v>884</v>
      </c>
      <c r="B415" s="1784"/>
      <c r="C415" s="1784"/>
      <c r="D415" s="1784"/>
      <c r="E415" s="1784"/>
      <c r="F415" s="1784"/>
      <c r="G415" s="1784"/>
      <c r="H415" s="1784"/>
      <c r="I415" s="1785"/>
    </row>
    <row r="416" spans="1:9">
      <c r="A416" s="1816" t="s">
        <v>188</v>
      </c>
      <c r="B416" s="1817"/>
      <c r="C416" s="1817"/>
      <c r="D416" s="1817"/>
      <c r="E416" s="1817"/>
      <c r="F416" s="1817"/>
      <c r="G416" s="1817"/>
      <c r="H416" s="1817"/>
      <c r="I416" s="1818"/>
    </row>
    <row r="417" spans="1:9" ht="15.75" thickBot="1">
      <c r="A417" s="1885" t="s">
        <v>506</v>
      </c>
      <c r="B417" s="1886"/>
      <c r="C417" s="1886"/>
      <c r="D417" s="1886"/>
      <c r="E417" s="1886"/>
      <c r="F417" s="1886"/>
      <c r="G417" s="1886"/>
      <c r="H417" s="1886"/>
      <c r="I417" s="1887"/>
    </row>
    <row r="418" spans="1:9" ht="43.5" thickBot="1">
      <c r="A418" s="348" t="s">
        <v>223</v>
      </c>
      <c r="B418" s="347" t="s">
        <v>222</v>
      </c>
      <c r="C418" s="1513" t="s">
        <v>221</v>
      </c>
      <c r="D418" s="471" t="s">
        <v>220</v>
      </c>
      <c r="E418" s="345" t="s">
        <v>138</v>
      </c>
      <c r="F418" s="222" t="s">
        <v>909</v>
      </c>
      <c r="G418" s="223" t="s">
        <v>908</v>
      </c>
      <c r="H418" s="222" t="s">
        <v>888</v>
      </c>
      <c r="I418" s="221" t="s">
        <v>882</v>
      </c>
    </row>
    <row r="419" spans="1:9">
      <c r="A419" s="1137">
        <v>20000000</v>
      </c>
      <c r="B419" s="684"/>
      <c r="C419" s="1527"/>
      <c r="D419" s="683"/>
      <c r="E419" s="682" t="s">
        <v>186</v>
      </c>
      <c r="F419" s="681"/>
      <c r="G419" s="680"/>
      <c r="H419" s="312">
        <f>G419/12*9</f>
        <v>0</v>
      </c>
      <c r="I419" s="679"/>
    </row>
    <row r="420" spans="1:9" ht="15.75" customHeight="1">
      <c r="A420" s="842">
        <v>21000000</v>
      </c>
      <c r="B420" s="424"/>
      <c r="C420" s="1528"/>
      <c r="D420" s="322"/>
      <c r="E420" s="331" t="s">
        <v>149</v>
      </c>
      <c r="F420" s="206"/>
      <c r="G420" s="501"/>
      <c r="H420" s="205"/>
      <c r="I420" s="500"/>
    </row>
    <row r="421" spans="1:9">
      <c r="A421" s="842">
        <v>21010000</v>
      </c>
      <c r="B421" s="424"/>
      <c r="C421" s="1528"/>
      <c r="D421" s="322"/>
      <c r="E421" s="331" t="s">
        <v>185</v>
      </c>
      <c r="F421" s="206"/>
      <c r="G421" s="501"/>
      <c r="H421" s="205"/>
      <c r="I421" s="500"/>
    </row>
    <row r="422" spans="1:9">
      <c r="A422" s="1136">
        <v>21010101</v>
      </c>
      <c r="B422" s="333" t="s">
        <v>63</v>
      </c>
      <c r="C422" s="1529"/>
      <c r="D422" s="332">
        <v>31931500</v>
      </c>
      <c r="E422" s="426" t="s">
        <v>505</v>
      </c>
      <c r="F422" s="143">
        <f>SUM(G422/12*11)</f>
        <v>1695317.25</v>
      </c>
      <c r="G422" s="144">
        <v>1849437</v>
      </c>
      <c r="H422" s="312">
        <f>G422/12*9</f>
        <v>1387077.75</v>
      </c>
      <c r="I422" s="202">
        <f>SUM(G422*105%)</f>
        <v>1941908.85</v>
      </c>
    </row>
    <row r="423" spans="1:9">
      <c r="A423" s="327">
        <v>21010102</v>
      </c>
      <c r="B423" s="333" t="s">
        <v>63</v>
      </c>
      <c r="C423" s="1530"/>
      <c r="D423" s="332">
        <v>31931500</v>
      </c>
      <c r="E423" s="426" t="s">
        <v>504</v>
      </c>
      <c r="F423" s="143">
        <f>SUM(G423/12*11)</f>
        <v>12531436.5</v>
      </c>
      <c r="G423" s="144">
        <v>13670658</v>
      </c>
      <c r="H423" s="312">
        <f>G423/12*9</f>
        <v>10252993.5</v>
      </c>
      <c r="I423" s="202">
        <f>SUM(G423*105%)</f>
        <v>14354190.9</v>
      </c>
    </row>
    <row r="424" spans="1:9">
      <c r="A424" s="334"/>
      <c r="B424" s="333"/>
      <c r="C424" s="1530"/>
      <c r="D424" s="332"/>
      <c r="E424" s="331" t="s">
        <v>179</v>
      </c>
      <c r="F424" s="163"/>
      <c r="G424" s="330">
        <v>3780000</v>
      </c>
      <c r="H424" s="329"/>
      <c r="I424" s="328">
        <v>0</v>
      </c>
    </row>
    <row r="425" spans="1:9">
      <c r="A425" s="842">
        <v>21020000</v>
      </c>
      <c r="B425" s="424"/>
      <c r="C425" s="1528"/>
      <c r="D425" s="322"/>
      <c r="E425" s="331" t="s">
        <v>250</v>
      </c>
      <c r="F425" s="143"/>
      <c r="G425" s="144"/>
      <c r="H425" s="141"/>
      <c r="I425" s="413"/>
    </row>
    <row r="426" spans="1:9">
      <c r="A426" s="842">
        <v>21020200</v>
      </c>
      <c r="B426" s="424"/>
      <c r="C426" s="1528"/>
      <c r="D426" s="322"/>
      <c r="E426" s="331" t="s">
        <v>472</v>
      </c>
      <c r="F426" s="163"/>
      <c r="G426" s="144"/>
      <c r="H426" s="135"/>
      <c r="I426" s="413"/>
    </row>
    <row r="427" spans="1:9">
      <c r="A427" s="327">
        <v>21200201</v>
      </c>
      <c r="B427" s="333" t="s">
        <v>63</v>
      </c>
      <c r="C427" s="1530"/>
      <c r="D427" s="332">
        <v>31931500</v>
      </c>
      <c r="E427" s="426" t="s">
        <v>503</v>
      </c>
      <c r="F427" s="143">
        <f>G427*8/12</f>
        <v>0</v>
      </c>
      <c r="G427" s="144"/>
      <c r="H427" s="312">
        <f t="shared" ref="H427:H435" si="3">G427/12*9</f>
        <v>0</v>
      </c>
      <c r="I427" s="413"/>
    </row>
    <row r="428" spans="1:9">
      <c r="A428" s="327">
        <v>21200204</v>
      </c>
      <c r="B428" s="333" t="s">
        <v>63</v>
      </c>
      <c r="C428" s="1530"/>
      <c r="D428" s="332">
        <v>31931500</v>
      </c>
      <c r="E428" s="325" t="s">
        <v>165</v>
      </c>
      <c r="F428" s="143">
        <f t="shared" ref="F428:F429" si="4">SUM(G428/12*11)</f>
        <v>4117096.5</v>
      </c>
      <c r="G428" s="144">
        <v>4491378</v>
      </c>
      <c r="H428" s="312">
        <f t="shared" si="3"/>
        <v>3368533.5</v>
      </c>
      <c r="I428" s="202">
        <f t="shared" ref="I428:I429" si="5">SUM(G428*105%)</f>
        <v>4715946.9000000004</v>
      </c>
    </row>
    <row r="429" spans="1:9">
      <c r="A429" s="327">
        <v>21200206</v>
      </c>
      <c r="B429" s="333" t="s">
        <v>63</v>
      </c>
      <c r="C429" s="1530"/>
      <c r="D429" s="332">
        <v>31931500</v>
      </c>
      <c r="E429" s="325" t="s">
        <v>248</v>
      </c>
      <c r="F429" s="143">
        <f t="shared" si="4"/>
        <v>4117096.5</v>
      </c>
      <c r="G429" s="144">
        <v>4491378</v>
      </c>
      <c r="H429" s="312">
        <f t="shared" si="3"/>
        <v>3368533.5</v>
      </c>
      <c r="I429" s="202">
        <f t="shared" si="5"/>
        <v>4715946.9000000004</v>
      </c>
    </row>
    <row r="430" spans="1:9">
      <c r="A430" s="327">
        <v>21200209</v>
      </c>
      <c r="B430" s="333" t="s">
        <v>63</v>
      </c>
      <c r="C430" s="1530"/>
      <c r="D430" s="332">
        <v>31931500</v>
      </c>
      <c r="E430" s="325" t="s">
        <v>502</v>
      </c>
      <c r="F430" s="143"/>
      <c r="G430" s="144"/>
      <c r="H430" s="312">
        <f t="shared" si="3"/>
        <v>0</v>
      </c>
      <c r="I430" s="413"/>
    </row>
    <row r="431" spans="1:9">
      <c r="A431" s="327">
        <v>21200210</v>
      </c>
      <c r="B431" s="333" t="s">
        <v>63</v>
      </c>
      <c r="C431" s="1530"/>
      <c r="D431" s="332">
        <v>31931500</v>
      </c>
      <c r="E431" s="325" t="s">
        <v>471</v>
      </c>
      <c r="F431" s="143">
        <f>G431*8/12</f>
        <v>0</v>
      </c>
      <c r="G431" s="144"/>
      <c r="H431" s="312">
        <f t="shared" si="3"/>
        <v>0</v>
      </c>
      <c r="I431" s="413"/>
    </row>
    <row r="432" spans="1:9">
      <c r="A432" s="327">
        <v>21200212</v>
      </c>
      <c r="B432" s="333" t="s">
        <v>63</v>
      </c>
      <c r="C432" s="1530"/>
      <c r="D432" s="332">
        <v>31931500</v>
      </c>
      <c r="E432" s="325" t="s">
        <v>501</v>
      </c>
      <c r="F432" s="143">
        <f>G432*8/12</f>
        <v>0</v>
      </c>
      <c r="G432" s="144"/>
      <c r="H432" s="312">
        <f t="shared" si="3"/>
        <v>0</v>
      </c>
      <c r="I432" s="413"/>
    </row>
    <row r="433" spans="1:9">
      <c r="A433" s="327">
        <v>21200214</v>
      </c>
      <c r="B433" s="333" t="s">
        <v>63</v>
      </c>
      <c r="C433" s="1530"/>
      <c r="D433" s="332">
        <v>31931500</v>
      </c>
      <c r="E433" s="325" t="s">
        <v>247</v>
      </c>
      <c r="F433" s="143">
        <f t="shared" ref="F433:F435" si="6">SUM(G433/12*11)</f>
        <v>10219573.833333332</v>
      </c>
      <c r="G433" s="144">
        <v>11148626</v>
      </c>
      <c r="H433" s="312">
        <f t="shared" si="3"/>
        <v>8361469.5</v>
      </c>
      <c r="I433" s="202">
        <f>SUM(G433*105%)</f>
        <v>11706057.300000001</v>
      </c>
    </row>
    <row r="434" spans="1:9">
      <c r="A434" s="327">
        <v>21200217</v>
      </c>
      <c r="B434" s="333" t="s">
        <v>63</v>
      </c>
      <c r="C434" s="1530"/>
      <c r="D434" s="332">
        <v>31931500</v>
      </c>
      <c r="E434" s="325" t="s">
        <v>470</v>
      </c>
      <c r="F434" s="143">
        <f t="shared" si="6"/>
        <v>1790235.3333333333</v>
      </c>
      <c r="G434" s="144">
        <v>1952984</v>
      </c>
      <c r="H434" s="312">
        <f t="shared" si="3"/>
        <v>1464738</v>
      </c>
      <c r="I434" s="202">
        <f t="shared" ref="I434" si="7">SUM(G434*105%)</f>
        <v>2050633.2000000002</v>
      </c>
    </row>
    <row r="435" spans="1:9">
      <c r="A435" s="327">
        <v>21200228</v>
      </c>
      <c r="B435" s="333" t="s">
        <v>63</v>
      </c>
      <c r="C435" s="1530"/>
      <c r="D435" s="332">
        <v>31931500</v>
      </c>
      <c r="E435" s="325" t="s">
        <v>500</v>
      </c>
      <c r="F435" s="143">
        <f t="shared" si="6"/>
        <v>3499413.5</v>
      </c>
      <c r="G435" s="144">
        <v>3817542</v>
      </c>
      <c r="H435" s="312">
        <f t="shared" si="3"/>
        <v>2863156.5</v>
      </c>
      <c r="I435" s="202">
        <f>SUM(G435*105%)+10000000</f>
        <v>14008419.1</v>
      </c>
    </row>
    <row r="436" spans="1:9">
      <c r="A436" s="499">
        <v>21020600</v>
      </c>
      <c r="B436" s="421"/>
      <c r="C436" s="1531"/>
      <c r="D436" s="316"/>
      <c r="E436" s="331" t="s">
        <v>160</v>
      </c>
      <c r="F436" s="143"/>
      <c r="G436" s="144"/>
      <c r="H436" s="141"/>
      <c r="I436" s="413"/>
    </row>
    <row r="437" spans="1:9">
      <c r="A437" s="1135">
        <v>21020604</v>
      </c>
      <c r="B437" s="333" t="s">
        <v>63</v>
      </c>
      <c r="C437" s="1532"/>
      <c r="D437" s="332">
        <v>31931500</v>
      </c>
      <c r="E437" s="426" t="s">
        <v>499</v>
      </c>
      <c r="F437" s="143">
        <f>G437*8/12</f>
        <v>20066666.666666668</v>
      </c>
      <c r="G437" s="144">
        <v>30100000</v>
      </c>
      <c r="H437" s="312">
        <f>G437/12*9</f>
        <v>22575000</v>
      </c>
      <c r="I437" s="202">
        <v>26250000</v>
      </c>
    </row>
    <row r="438" spans="1:9">
      <c r="A438" s="499">
        <v>22000000</v>
      </c>
      <c r="B438" s="333"/>
      <c r="C438" s="1532"/>
      <c r="D438" s="309"/>
      <c r="E438" s="331" t="s">
        <v>449</v>
      </c>
      <c r="F438" s="143"/>
      <c r="G438" s="144"/>
      <c r="H438" s="141"/>
      <c r="I438" s="202"/>
    </row>
    <row r="439" spans="1:9">
      <c r="A439" s="499">
        <v>22010000</v>
      </c>
      <c r="B439" s="333"/>
      <c r="C439" s="1532"/>
      <c r="D439" s="309"/>
      <c r="E439" s="331" t="s">
        <v>438</v>
      </c>
      <c r="F439" s="143"/>
      <c r="G439" s="144"/>
      <c r="H439" s="141"/>
      <c r="I439" s="202"/>
    </row>
    <row r="440" spans="1:9">
      <c r="A440" s="499">
        <v>22010100</v>
      </c>
      <c r="B440" s="333"/>
      <c r="C440" s="1532"/>
      <c r="D440" s="309"/>
      <c r="E440" s="331" t="s">
        <v>438</v>
      </c>
      <c r="F440" s="143"/>
      <c r="G440" s="144"/>
      <c r="H440" s="141"/>
      <c r="I440" s="202"/>
    </row>
    <row r="441" spans="1:9">
      <c r="A441" s="498">
        <v>22010101</v>
      </c>
      <c r="B441" s="333"/>
      <c r="C441" s="1532"/>
      <c r="D441" s="332">
        <v>31931500</v>
      </c>
      <c r="E441" s="426" t="s">
        <v>448</v>
      </c>
      <c r="F441" s="143"/>
      <c r="G441" s="144">
        <v>31252674</v>
      </c>
      <c r="H441" s="141"/>
      <c r="I441" s="413">
        <v>31252674</v>
      </c>
    </row>
    <row r="442" spans="1:9">
      <c r="A442" s="1134">
        <v>22010102</v>
      </c>
      <c r="B442" s="333"/>
      <c r="C442" s="1532"/>
      <c r="D442" s="332">
        <v>31931500</v>
      </c>
      <c r="E442" s="426" t="s">
        <v>447</v>
      </c>
      <c r="F442" s="143"/>
      <c r="G442" s="144"/>
      <c r="H442" s="141"/>
      <c r="I442" s="202"/>
    </row>
    <row r="443" spans="1:9">
      <c r="A443" s="1133">
        <v>22020000</v>
      </c>
      <c r="B443" s="421"/>
      <c r="C443" s="1531"/>
      <c r="D443" s="316"/>
      <c r="E443" s="331" t="s">
        <v>148</v>
      </c>
      <c r="F443" s="143"/>
      <c r="G443" s="144"/>
      <c r="H443" s="141"/>
      <c r="I443" s="202"/>
    </row>
    <row r="444" spans="1:9">
      <c r="A444" s="499">
        <v>22020100</v>
      </c>
      <c r="B444" s="421"/>
      <c r="C444" s="1531"/>
      <c r="D444" s="316"/>
      <c r="E444" s="331" t="s">
        <v>482</v>
      </c>
      <c r="F444" s="143"/>
      <c r="G444" s="144"/>
      <c r="H444" s="141"/>
      <c r="I444" s="202"/>
    </row>
    <row r="445" spans="1:9">
      <c r="A445" s="544">
        <v>22020102</v>
      </c>
      <c r="B445" s="310" t="s">
        <v>63</v>
      </c>
      <c r="C445" s="1515"/>
      <c r="D445" s="332">
        <v>31931500</v>
      </c>
      <c r="E445" s="487" t="s">
        <v>156</v>
      </c>
      <c r="F445" s="143">
        <v>500000</v>
      </c>
      <c r="G445" s="144">
        <v>1760000</v>
      </c>
      <c r="H445" s="141">
        <v>1011729</v>
      </c>
      <c r="I445" s="413">
        <v>1760000</v>
      </c>
    </row>
    <row r="446" spans="1:9">
      <c r="A446" s="544">
        <v>22020104</v>
      </c>
      <c r="B446" s="310" t="s">
        <v>63</v>
      </c>
      <c r="C446" s="1515"/>
      <c r="D446" s="332">
        <v>31931500</v>
      </c>
      <c r="E446" s="487" t="s">
        <v>154</v>
      </c>
      <c r="F446" s="143"/>
      <c r="G446" s="144">
        <v>3000000</v>
      </c>
      <c r="H446" s="141"/>
      <c r="I446" s="413">
        <v>3000000</v>
      </c>
    </row>
    <row r="447" spans="1:9">
      <c r="A447" s="486">
        <v>22020400</v>
      </c>
      <c r="B447" s="408"/>
      <c r="C447" s="1533"/>
      <c r="D447" s="303"/>
      <c r="E447" s="496" t="s">
        <v>498</v>
      </c>
      <c r="F447" s="163"/>
      <c r="G447" s="330"/>
      <c r="H447" s="135"/>
      <c r="I447" s="587"/>
    </row>
    <row r="448" spans="1:9">
      <c r="A448" s="544">
        <v>22020303</v>
      </c>
      <c r="B448" s="333" t="s">
        <v>63</v>
      </c>
      <c r="C448" s="1515"/>
      <c r="D448" s="332">
        <v>31931500</v>
      </c>
      <c r="E448" s="487" t="s">
        <v>467</v>
      </c>
      <c r="F448" s="143"/>
      <c r="G448" s="144"/>
      <c r="H448" s="141"/>
      <c r="I448" s="202"/>
    </row>
    <row r="449" spans="1:9">
      <c r="A449" s="486">
        <v>22020400</v>
      </c>
      <c r="B449" s="408"/>
      <c r="C449" s="1533"/>
      <c r="D449" s="303"/>
      <c r="E449" s="496" t="s">
        <v>497</v>
      </c>
      <c r="F449" s="143"/>
      <c r="G449" s="144"/>
      <c r="H449" s="141"/>
      <c r="I449" s="202"/>
    </row>
    <row r="450" spans="1:9">
      <c r="A450" s="486">
        <v>22020500</v>
      </c>
      <c r="B450" s="408"/>
      <c r="C450" s="1533"/>
      <c r="D450" s="303"/>
      <c r="E450" s="417" t="s">
        <v>434</v>
      </c>
      <c r="F450" s="143"/>
      <c r="G450" s="144"/>
      <c r="H450" s="141"/>
      <c r="I450" s="202"/>
    </row>
    <row r="451" spans="1:9">
      <c r="A451" s="544">
        <v>22020501</v>
      </c>
      <c r="B451" s="310" t="s">
        <v>63</v>
      </c>
      <c r="C451" s="1515"/>
      <c r="D451" s="332">
        <v>31931500</v>
      </c>
      <c r="E451" s="487" t="s">
        <v>433</v>
      </c>
      <c r="F451" s="143">
        <v>1323921</v>
      </c>
      <c r="G451" s="144">
        <v>2000000</v>
      </c>
      <c r="H451" s="141">
        <v>1627928</v>
      </c>
      <c r="I451" s="413">
        <v>2000000</v>
      </c>
    </row>
    <row r="452" spans="1:9">
      <c r="A452" s="486">
        <v>22020600</v>
      </c>
      <c r="B452" s="408"/>
      <c r="C452" s="1533"/>
      <c r="D452" s="303"/>
      <c r="E452" s="1132" t="s">
        <v>190</v>
      </c>
      <c r="F452" s="143"/>
      <c r="G452" s="144"/>
      <c r="H452" s="141"/>
      <c r="I452" s="202"/>
    </row>
    <row r="453" spans="1:9">
      <c r="A453" s="544">
        <v>22020601</v>
      </c>
      <c r="B453" s="310" t="s">
        <v>63</v>
      </c>
      <c r="C453" s="1515"/>
      <c r="D453" s="332">
        <v>31931500</v>
      </c>
      <c r="E453" s="487" t="s">
        <v>914</v>
      </c>
      <c r="F453" s="143"/>
      <c r="G453" s="144">
        <v>25000000</v>
      </c>
      <c r="H453" s="141">
        <v>26891700</v>
      </c>
      <c r="I453" s="413">
        <v>25000000</v>
      </c>
    </row>
    <row r="454" spans="1:9">
      <c r="A454" s="544">
        <v>22020604</v>
      </c>
      <c r="B454" s="310" t="s">
        <v>63</v>
      </c>
      <c r="C454" s="1515"/>
      <c r="D454" s="332">
        <v>31931500</v>
      </c>
      <c r="E454" s="487" t="s">
        <v>496</v>
      </c>
      <c r="F454" s="143">
        <v>9800000</v>
      </c>
      <c r="G454" s="144">
        <v>8000000</v>
      </c>
      <c r="H454" s="141">
        <v>8500000</v>
      </c>
      <c r="I454" s="413">
        <v>6000000</v>
      </c>
    </row>
    <row r="455" spans="1:9">
      <c r="A455" s="486">
        <v>22020700</v>
      </c>
      <c r="B455" s="408"/>
      <c r="C455" s="1533"/>
      <c r="D455" s="303"/>
      <c r="E455" s="496" t="s">
        <v>488</v>
      </c>
      <c r="F455" s="163"/>
      <c r="G455" s="330"/>
      <c r="H455" s="135"/>
      <c r="I455" s="495"/>
    </row>
    <row r="456" spans="1:9">
      <c r="A456" s="544">
        <v>22020711</v>
      </c>
      <c r="B456" s="310" t="s">
        <v>63</v>
      </c>
      <c r="C456" s="1515"/>
      <c r="D456" s="332">
        <v>31931500</v>
      </c>
      <c r="E456" s="487" t="s">
        <v>495</v>
      </c>
      <c r="F456" s="143">
        <v>1521000</v>
      </c>
      <c r="G456" s="144">
        <v>2000000</v>
      </c>
      <c r="H456" s="141">
        <v>1707920</v>
      </c>
      <c r="I456" s="413">
        <v>2000000</v>
      </c>
    </row>
    <row r="457" spans="1:9">
      <c r="A457" s="486">
        <v>22021000</v>
      </c>
      <c r="B457" s="408"/>
      <c r="C457" s="1533"/>
      <c r="D457" s="303"/>
      <c r="E457" s="417" t="s">
        <v>151</v>
      </c>
      <c r="F457" s="143"/>
      <c r="G457" s="144"/>
      <c r="H457" s="141"/>
      <c r="I457" s="413"/>
    </row>
    <row r="458" spans="1:9">
      <c r="A458" s="544">
        <v>22021001</v>
      </c>
      <c r="B458" s="310" t="s">
        <v>63</v>
      </c>
      <c r="C458" s="1515"/>
      <c r="D458" s="332">
        <v>31931500</v>
      </c>
      <c r="E458" s="325" t="s">
        <v>238</v>
      </c>
      <c r="F458" s="143">
        <v>1500000</v>
      </c>
      <c r="G458" s="144">
        <v>3000000</v>
      </c>
      <c r="H458" s="141">
        <v>2800000</v>
      </c>
      <c r="I458" s="413">
        <v>3000000</v>
      </c>
    </row>
    <row r="459" spans="1:9">
      <c r="A459" s="544">
        <v>22021002</v>
      </c>
      <c r="B459" s="310" t="s">
        <v>63</v>
      </c>
      <c r="C459" s="1515"/>
      <c r="D459" s="332">
        <v>31931500</v>
      </c>
      <c r="E459" s="325" t="s">
        <v>494</v>
      </c>
      <c r="F459" s="143"/>
      <c r="G459" s="144"/>
      <c r="H459" s="141"/>
      <c r="I459" s="413"/>
    </row>
    <row r="460" spans="1:9">
      <c r="A460" s="544">
        <v>22021003</v>
      </c>
      <c r="B460" s="310" t="s">
        <v>63</v>
      </c>
      <c r="C460" s="1515"/>
      <c r="D460" s="332">
        <v>31931500</v>
      </c>
      <c r="E460" s="325" t="s">
        <v>359</v>
      </c>
      <c r="F460" s="143">
        <v>2107000</v>
      </c>
      <c r="G460" s="144">
        <v>3000000</v>
      </c>
      <c r="H460" s="141">
        <v>2410200</v>
      </c>
      <c r="I460" s="413">
        <v>3000000</v>
      </c>
    </row>
    <row r="461" spans="1:9">
      <c r="A461" s="486">
        <v>22040100</v>
      </c>
      <c r="B461" s="408"/>
      <c r="C461" s="1533"/>
      <c r="D461" s="303"/>
      <c r="E461" s="417" t="s">
        <v>233</v>
      </c>
      <c r="F461" s="143"/>
      <c r="G461" s="144"/>
      <c r="H461" s="141"/>
      <c r="I461" s="413"/>
    </row>
    <row r="462" spans="1:9" ht="15.75" thickBot="1">
      <c r="A462" s="485">
        <v>22040109</v>
      </c>
      <c r="B462" s="298" t="s">
        <v>63</v>
      </c>
      <c r="C462" s="1534"/>
      <c r="D462" s="1131">
        <v>31931500</v>
      </c>
      <c r="E462" s="515" t="s">
        <v>232</v>
      </c>
      <c r="F462" s="93">
        <v>1407933</v>
      </c>
      <c r="G462" s="453">
        <v>1500000</v>
      </c>
      <c r="H462" s="91">
        <v>1401270</v>
      </c>
      <c r="I462" s="483">
        <v>1500000</v>
      </c>
    </row>
    <row r="463" spans="1:9" ht="15.75" thickBot="1">
      <c r="A463" s="835"/>
      <c r="B463" s="398"/>
      <c r="C463" s="1535"/>
      <c r="D463" s="397"/>
      <c r="E463" s="481" t="s">
        <v>149</v>
      </c>
      <c r="F463" s="1678">
        <f>SUM(F422:F442)</f>
        <v>58036836.083333328</v>
      </c>
      <c r="G463" s="1679">
        <f>SUM(G422:G442)</f>
        <v>106554677</v>
      </c>
      <c r="H463" s="1680">
        <f>SUM(H422:H442)</f>
        <v>53641502.25</v>
      </c>
      <c r="I463" s="1681">
        <f>SUM(I422:I442)</f>
        <v>110995777.15000001</v>
      </c>
    </row>
    <row r="464" spans="1:9" ht="15.75" thickBot="1">
      <c r="A464" s="830"/>
      <c r="B464" s="390"/>
      <c r="C464" s="1525"/>
      <c r="D464" s="276"/>
      <c r="E464" s="476" t="s">
        <v>148</v>
      </c>
      <c r="F464" s="1682">
        <f>SUM(F445:F462)</f>
        <v>18159854</v>
      </c>
      <c r="G464" s="1683">
        <f>SUM(G445:G462)</f>
        <v>49260000</v>
      </c>
      <c r="H464" s="1684">
        <f>SUM(H445:H462)</f>
        <v>46350747</v>
      </c>
      <c r="I464" s="1685">
        <f>SUM(I445:I462)</f>
        <v>47260000</v>
      </c>
    </row>
    <row r="465" spans="1:9" ht="15.75" thickBot="1">
      <c r="A465" s="1130"/>
      <c r="B465" s="351"/>
      <c r="C465" s="1536"/>
      <c r="D465" s="385"/>
      <c r="E465" s="603" t="s">
        <v>0</v>
      </c>
      <c r="F465" s="1752">
        <f>SUM(F463:F464)</f>
        <v>76196690.083333328</v>
      </c>
      <c r="G465" s="1753">
        <f>SUM(G463:G464)</f>
        <v>155814677</v>
      </c>
      <c r="H465" s="1754">
        <f>SUM(H463:H464)</f>
        <v>99992249.25</v>
      </c>
      <c r="I465" s="1755">
        <f>SUM(I463:I464)</f>
        <v>158255777.15000001</v>
      </c>
    </row>
    <row r="466" spans="1:9" ht="15.75">
      <c r="A466" s="1783" t="s">
        <v>144</v>
      </c>
      <c r="B466" s="1784"/>
      <c r="C466" s="1784"/>
      <c r="D466" s="1784"/>
      <c r="E466" s="1784"/>
      <c r="F466" s="1784"/>
      <c r="G466" s="1784"/>
      <c r="H466" s="1784"/>
      <c r="I466" s="1785"/>
    </row>
    <row r="467" spans="1:9" ht="15.75">
      <c r="A467" s="1783" t="s">
        <v>143</v>
      </c>
      <c r="B467" s="1784"/>
      <c r="C467" s="1784"/>
      <c r="D467" s="1784"/>
      <c r="E467" s="1784"/>
      <c r="F467" s="1784"/>
      <c r="G467" s="1784"/>
      <c r="H467" s="1784"/>
      <c r="I467" s="1785"/>
    </row>
    <row r="468" spans="1:9" ht="15.75">
      <c r="A468" s="1783" t="s">
        <v>883</v>
      </c>
      <c r="B468" s="1784"/>
      <c r="C468" s="1784"/>
      <c r="D468" s="1784"/>
      <c r="E468" s="1784"/>
      <c r="F468" s="1784"/>
      <c r="G468" s="1784"/>
      <c r="H468" s="1784"/>
      <c r="I468" s="1785"/>
    </row>
    <row r="469" spans="1:9">
      <c r="A469" s="1912" t="s">
        <v>188</v>
      </c>
      <c r="B469" s="1913"/>
      <c r="C469" s="1913"/>
      <c r="D469" s="1913"/>
      <c r="E469" s="1913"/>
      <c r="F469" s="1913"/>
      <c r="G469" s="1913"/>
      <c r="H469" s="1913"/>
      <c r="I469" s="1914"/>
    </row>
    <row r="470" spans="1:9" ht="15.75" thickBot="1">
      <c r="A470" s="1915" t="s">
        <v>493</v>
      </c>
      <c r="B470" s="1916"/>
      <c r="C470" s="1916"/>
      <c r="D470" s="1916"/>
      <c r="E470" s="1916"/>
      <c r="F470" s="1916"/>
      <c r="G470" s="1916"/>
      <c r="H470" s="1916"/>
      <c r="I470" s="1917"/>
    </row>
    <row r="471" spans="1:9" ht="43.5" thickBot="1">
      <c r="A471" s="348" t="s">
        <v>223</v>
      </c>
      <c r="B471" s="347" t="s">
        <v>222</v>
      </c>
      <c r="C471" s="1513" t="s">
        <v>221</v>
      </c>
      <c r="D471" s="471" t="s">
        <v>220</v>
      </c>
      <c r="E471" s="345" t="s">
        <v>138</v>
      </c>
      <c r="F471" s="222" t="s">
        <v>909</v>
      </c>
      <c r="G471" s="223" t="s">
        <v>908</v>
      </c>
      <c r="H471" s="222" t="s">
        <v>888</v>
      </c>
      <c r="I471" s="221" t="s">
        <v>882</v>
      </c>
    </row>
    <row r="472" spans="1:9">
      <c r="A472" s="843">
        <v>20000000</v>
      </c>
      <c r="B472" s="507"/>
      <c r="C472" s="1537"/>
      <c r="D472" s="506"/>
      <c r="E472" s="505" t="s">
        <v>186</v>
      </c>
      <c r="F472" s="504"/>
      <c r="G472" s="503"/>
      <c r="H472" s="517"/>
      <c r="I472" s="502"/>
    </row>
    <row r="473" spans="1:9">
      <c r="A473" s="842">
        <v>21000000</v>
      </c>
      <c r="B473" s="424"/>
      <c r="C473" s="1528"/>
      <c r="D473" s="322"/>
      <c r="E473" s="331" t="s">
        <v>149</v>
      </c>
      <c r="F473" s="206"/>
      <c r="G473" s="501"/>
      <c r="H473" s="205"/>
      <c r="I473" s="500"/>
    </row>
    <row r="474" spans="1:9">
      <c r="A474" s="842">
        <v>21010000</v>
      </c>
      <c r="B474" s="424"/>
      <c r="C474" s="1528"/>
      <c r="D474" s="322"/>
      <c r="E474" s="331" t="s">
        <v>185</v>
      </c>
      <c r="F474" s="206"/>
      <c r="G474" s="501"/>
      <c r="H474" s="205"/>
      <c r="I474" s="500"/>
    </row>
    <row r="475" spans="1:9">
      <c r="A475" s="327">
        <v>21010103</v>
      </c>
      <c r="B475" s="333" t="s">
        <v>63</v>
      </c>
      <c r="C475" s="1530"/>
      <c r="D475" s="309">
        <v>31931500</v>
      </c>
      <c r="E475" s="426" t="s">
        <v>184</v>
      </c>
      <c r="F475" s="143">
        <f>SUM(G475/12*11)</f>
        <v>739815.08333333337</v>
      </c>
      <c r="G475" s="501">
        <v>807071</v>
      </c>
      <c r="H475" s="312">
        <f>G475/12*9</f>
        <v>605303.25</v>
      </c>
      <c r="I475" s="202">
        <f>SUM(G475*105%)</f>
        <v>847424.55</v>
      </c>
    </row>
    <row r="476" spans="1:9">
      <c r="A476" s="327">
        <v>21010104</v>
      </c>
      <c r="B476" s="333" t="s">
        <v>63</v>
      </c>
      <c r="C476" s="1530"/>
      <c r="D476" s="309">
        <v>31931500</v>
      </c>
      <c r="E476" s="426" t="s">
        <v>183</v>
      </c>
      <c r="F476" s="206"/>
      <c r="G476" s="501"/>
      <c r="H476" s="312">
        <f>G476/12*9</f>
        <v>0</v>
      </c>
      <c r="I476" s="669"/>
    </row>
    <row r="477" spans="1:9">
      <c r="A477" s="327">
        <v>21010105</v>
      </c>
      <c r="B477" s="333" t="s">
        <v>63</v>
      </c>
      <c r="C477" s="1530"/>
      <c r="D477" s="309">
        <v>31931500</v>
      </c>
      <c r="E477" s="426" t="s">
        <v>182</v>
      </c>
      <c r="F477" s="206"/>
      <c r="G477" s="501"/>
      <c r="H477" s="312">
        <f>G477/12*9</f>
        <v>0</v>
      </c>
      <c r="I477" s="669"/>
    </row>
    <row r="478" spans="1:9">
      <c r="A478" s="327">
        <v>21010106</v>
      </c>
      <c r="B478" s="333" t="s">
        <v>63</v>
      </c>
      <c r="C478" s="1530"/>
      <c r="D478" s="309">
        <v>31931500</v>
      </c>
      <c r="E478" s="426" t="s">
        <v>492</v>
      </c>
      <c r="F478" s="206"/>
      <c r="G478" s="501"/>
      <c r="H478" s="312">
        <f>G478/12*9</f>
        <v>0</v>
      </c>
      <c r="I478" s="669"/>
    </row>
    <row r="479" spans="1:9">
      <c r="A479" s="334"/>
      <c r="B479" s="333" t="s">
        <v>63</v>
      </c>
      <c r="C479" s="1530"/>
      <c r="D479" s="309">
        <v>31931500</v>
      </c>
      <c r="E479" s="426" t="s">
        <v>485</v>
      </c>
      <c r="F479" s="143">
        <v>0</v>
      </c>
      <c r="G479" s="501">
        <v>321901.90999999997</v>
      </c>
      <c r="H479" s="312">
        <v>0</v>
      </c>
      <c r="I479" s="328">
        <v>480000</v>
      </c>
    </row>
    <row r="480" spans="1:9">
      <c r="A480" s="334"/>
      <c r="B480" s="333"/>
      <c r="C480" s="1530"/>
      <c r="D480" s="332"/>
      <c r="E480" s="331" t="s">
        <v>179</v>
      </c>
      <c r="F480" s="163"/>
      <c r="G480" s="330">
        <v>210000</v>
      </c>
      <c r="H480" s="1461"/>
      <c r="I480" s="489">
        <v>0</v>
      </c>
    </row>
    <row r="481" spans="1:9">
      <c r="A481" s="842">
        <v>21020300</v>
      </c>
      <c r="B481" s="333"/>
      <c r="C481" s="1528"/>
      <c r="D481" s="322"/>
      <c r="E481" s="331" t="s">
        <v>178</v>
      </c>
      <c r="F481" s="206"/>
      <c r="G481" s="501"/>
      <c r="H481" s="205"/>
      <c r="I481" s="669"/>
    </row>
    <row r="482" spans="1:9">
      <c r="A482" s="327">
        <v>21020301</v>
      </c>
      <c r="B482" s="333" t="s">
        <v>63</v>
      </c>
      <c r="C482" s="1530"/>
      <c r="D482" s="309">
        <v>31931500</v>
      </c>
      <c r="E482" s="325" t="s">
        <v>171</v>
      </c>
      <c r="F482" s="143">
        <f t="shared" ref="F482:F487" si="8">SUM(G482/12*11)</f>
        <v>258935.41666666666</v>
      </c>
      <c r="G482" s="501">
        <v>282475</v>
      </c>
      <c r="H482" s="312">
        <f t="shared" ref="H482:H489" si="9">G482/12*9</f>
        <v>211856.25</v>
      </c>
      <c r="I482" s="202">
        <f t="shared" ref="I482:I487" si="10">SUM(G482*105%)</f>
        <v>296598.75</v>
      </c>
    </row>
    <row r="483" spans="1:9">
      <c r="A483" s="327">
        <v>21020302</v>
      </c>
      <c r="B483" s="333" t="s">
        <v>63</v>
      </c>
      <c r="C483" s="1530"/>
      <c r="D483" s="309">
        <v>31931500</v>
      </c>
      <c r="E483" s="325" t="s">
        <v>169</v>
      </c>
      <c r="F483" s="143">
        <f t="shared" si="8"/>
        <v>147969.25</v>
      </c>
      <c r="G483" s="501">
        <v>161421</v>
      </c>
      <c r="H483" s="312">
        <f t="shared" si="9"/>
        <v>121065.75</v>
      </c>
      <c r="I483" s="202">
        <f t="shared" si="10"/>
        <v>169492.05000000002</v>
      </c>
    </row>
    <row r="484" spans="1:9">
      <c r="A484" s="327">
        <v>21020303</v>
      </c>
      <c r="B484" s="333" t="s">
        <v>63</v>
      </c>
      <c r="C484" s="1530"/>
      <c r="D484" s="309">
        <v>31931500</v>
      </c>
      <c r="E484" s="325" t="s">
        <v>167</v>
      </c>
      <c r="F484" s="143">
        <f t="shared" si="8"/>
        <v>26517.333333333332</v>
      </c>
      <c r="G484" s="501">
        <v>28928</v>
      </c>
      <c r="H484" s="312">
        <f t="shared" si="9"/>
        <v>21696</v>
      </c>
      <c r="I484" s="202">
        <f t="shared" si="10"/>
        <v>30374.400000000001</v>
      </c>
    </row>
    <row r="485" spans="1:9">
      <c r="A485" s="327">
        <v>21020304</v>
      </c>
      <c r="B485" s="333" t="s">
        <v>63</v>
      </c>
      <c r="C485" s="1530"/>
      <c r="D485" s="309">
        <v>31931500</v>
      </c>
      <c r="E485" s="325" t="s">
        <v>165</v>
      </c>
      <c r="F485" s="143">
        <f t="shared" si="8"/>
        <v>36992.083333333328</v>
      </c>
      <c r="G485" s="501">
        <v>40355</v>
      </c>
      <c r="H485" s="312">
        <f t="shared" si="9"/>
        <v>30266.25</v>
      </c>
      <c r="I485" s="202">
        <f t="shared" si="10"/>
        <v>42372.75</v>
      </c>
    </row>
    <row r="486" spans="1:9">
      <c r="A486" s="327">
        <v>21020312</v>
      </c>
      <c r="B486" s="333" t="s">
        <v>63</v>
      </c>
      <c r="C486" s="1530"/>
      <c r="D486" s="309">
        <v>31931500</v>
      </c>
      <c r="E486" s="325" t="s">
        <v>163</v>
      </c>
      <c r="F486" s="143">
        <f t="shared" si="8"/>
        <v>0</v>
      </c>
      <c r="G486" s="501"/>
      <c r="H486" s="312">
        <f t="shared" si="9"/>
        <v>0</v>
      </c>
      <c r="I486" s="202">
        <f t="shared" si="10"/>
        <v>0</v>
      </c>
    </row>
    <row r="487" spans="1:9">
      <c r="A487" s="327">
        <v>21020315</v>
      </c>
      <c r="B487" s="333" t="s">
        <v>63</v>
      </c>
      <c r="C487" s="1530"/>
      <c r="D487" s="309">
        <v>31931500</v>
      </c>
      <c r="E487" s="325" t="s">
        <v>161</v>
      </c>
      <c r="F487" s="143">
        <f t="shared" si="8"/>
        <v>63392.083333333336</v>
      </c>
      <c r="G487" s="501">
        <v>69155</v>
      </c>
      <c r="H487" s="312">
        <f t="shared" si="9"/>
        <v>51866.25</v>
      </c>
      <c r="I487" s="202">
        <f t="shared" si="10"/>
        <v>72612.75</v>
      </c>
    </row>
    <row r="488" spans="1:9">
      <c r="A488" s="327">
        <v>21020314</v>
      </c>
      <c r="B488" s="333" t="s">
        <v>63</v>
      </c>
      <c r="C488" s="1530"/>
      <c r="D488" s="309">
        <v>31931500</v>
      </c>
      <c r="E488" s="325" t="s">
        <v>247</v>
      </c>
      <c r="F488" s="206"/>
      <c r="G488" s="501"/>
      <c r="H488" s="312">
        <f t="shared" si="9"/>
        <v>0</v>
      </c>
      <c r="I488" s="500"/>
    </row>
    <row r="489" spans="1:9">
      <c r="A489" s="327">
        <v>21020305</v>
      </c>
      <c r="B489" s="333" t="s">
        <v>63</v>
      </c>
      <c r="C489" s="1530"/>
      <c r="D489" s="309">
        <v>31931500</v>
      </c>
      <c r="E489" s="325" t="s">
        <v>484</v>
      </c>
      <c r="F489" s="206"/>
      <c r="G489" s="501"/>
      <c r="H489" s="312">
        <f t="shared" si="9"/>
        <v>0</v>
      </c>
      <c r="I489" s="500"/>
    </row>
    <row r="490" spans="1:9">
      <c r="A490" s="842">
        <v>22020000</v>
      </c>
      <c r="B490" s="424"/>
      <c r="C490" s="1528"/>
      <c r="D490" s="322"/>
      <c r="E490" s="590" t="s">
        <v>148</v>
      </c>
      <c r="F490" s="206"/>
      <c r="G490" s="501"/>
      <c r="H490" s="205"/>
      <c r="I490" s="500"/>
    </row>
    <row r="491" spans="1:9">
      <c r="A491" s="842">
        <v>22020100</v>
      </c>
      <c r="B491" s="424"/>
      <c r="C491" s="1528"/>
      <c r="D491" s="322"/>
      <c r="E491" s="590" t="s">
        <v>491</v>
      </c>
      <c r="F491" s="206"/>
      <c r="G491" s="501"/>
      <c r="H491" s="205"/>
      <c r="I491" s="500"/>
    </row>
    <row r="492" spans="1:9">
      <c r="A492" s="327">
        <v>22020101</v>
      </c>
      <c r="B492" s="333" t="s">
        <v>30</v>
      </c>
      <c r="C492" s="1530"/>
      <c r="D492" s="309">
        <v>31931500</v>
      </c>
      <c r="E492" s="325" t="s">
        <v>490</v>
      </c>
      <c r="F492" s="206"/>
      <c r="G492" s="501">
        <v>100000</v>
      </c>
      <c r="H492" s="205">
        <v>87132</v>
      </c>
      <c r="I492" s="669">
        <v>100000</v>
      </c>
    </row>
    <row r="493" spans="1:9">
      <c r="A493" s="842">
        <v>22020300</v>
      </c>
      <c r="B493" s="424"/>
      <c r="C493" s="1528"/>
      <c r="D493" s="322"/>
      <c r="E493" s="590" t="s">
        <v>489</v>
      </c>
      <c r="F493" s="206"/>
      <c r="G493" s="501"/>
      <c r="H493" s="205"/>
      <c r="I493" s="669"/>
    </row>
    <row r="494" spans="1:9">
      <c r="A494" s="327">
        <v>22020313</v>
      </c>
      <c r="B494" s="758"/>
      <c r="C494" s="1530"/>
      <c r="D494" s="309">
        <v>31931500</v>
      </c>
      <c r="E494" s="207" t="s">
        <v>216</v>
      </c>
      <c r="F494" s="206">
        <v>424928</v>
      </c>
      <c r="G494" s="501">
        <v>600000</v>
      </c>
      <c r="H494" s="205">
        <v>92230</v>
      </c>
      <c r="I494" s="669">
        <v>600000</v>
      </c>
    </row>
    <row r="495" spans="1:9">
      <c r="A495" s="1129">
        <v>2202020700</v>
      </c>
      <c r="B495" s="408"/>
      <c r="C495" s="1533"/>
      <c r="D495" s="303"/>
      <c r="E495" s="417" t="s">
        <v>488</v>
      </c>
      <c r="F495" s="206"/>
      <c r="G495" s="501"/>
      <c r="H495" s="205"/>
      <c r="I495" s="500"/>
    </row>
    <row r="496" spans="1:9" ht="15.75" thickBot="1">
      <c r="A496" s="485">
        <v>22020710</v>
      </c>
      <c r="B496" s="1128" t="s">
        <v>63</v>
      </c>
      <c r="C496" s="1534"/>
      <c r="D496" s="297">
        <v>31931500</v>
      </c>
      <c r="E496" s="515" t="s">
        <v>487</v>
      </c>
      <c r="F496" s="454"/>
      <c r="G496" s="667">
        <v>500000</v>
      </c>
      <c r="H496" s="452">
        <v>150000</v>
      </c>
      <c r="I496" s="1127">
        <v>500000</v>
      </c>
    </row>
    <row r="497" spans="1:9" ht="15.75" thickBot="1">
      <c r="A497" s="835"/>
      <c r="B497" s="398"/>
      <c r="C497" s="1535"/>
      <c r="D497" s="397"/>
      <c r="E497" s="610" t="s">
        <v>207</v>
      </c>
      <c r="F497" s="480">
        <f>SUM(F475:F489)</f>
        <v>1273621.2499999998</v>
      </c>
      <c r="G497" s="479">
        <f>SUM(G475:G489)</f>
        <v>1921306.91</v>
      </c>
      <c r="H497" s="478">
        <f>SUM(H475:H489)</f>
        <v>1042053.75</v>
      </c>
      <c r="I497" s="477">
        <f>SUM(I475:I489)</f>
        <v>1938875.25</v>
      </c>
    </row>
    <row r="498" spans="1:9" ht="15.75" thickBot="1">
      <c r="A498" s="830"/>
      <c r="B498" s="390"/>
      <c r="C498" s="1525"/>
      <c r="D498" s="276"/>
      <c r="E498" s="660" t="s">
        <v>148</v>
      </c>
      <c r="F498" s="475">
        <f>SUM(F492:F496)</f>
        <v>424928</v>
      </c>
      <c r="G498" s="474">
        <f>SUM(G492:G496)</f>
        <v>1200000</v>
      </c>
      <c r="H498" s="473">
        <f>SUM(H492:H496)</f>
        <v>329362</v>
      </c>
      <c r="I498" s="472">
        <f>SUM(I492:I496)</f>
        <v>1200000</v>
      </c>
    </row>
    <row r="499" spans="1:9" ht="15.75" thickBot="1">
      <c r="A499" s="1126"/>
      <c r="B499" s="1125"/>
      <c r="C499" s="1538"/>
      <c r="D499" s="1124"/>
      <c r="E499" s="1123" t="s">
        <v>0</v>
      </c>
      <c r="F499" s="718">
        <f>SUM(F497:F498)</f>
        <v>1698549.2499999998</v>
      </c>
      <c r="G499" s="717">
        <f>SUM(G497:G498)</f>
        <v>3121306.91</v>
      </c>
      <c r="H499" s="716">
        <f>SUM(H497:H498)</f>
        <v>1371415.75</v>
      </c>
      <c r="I499" s="715">
        <f>SUM(I497:I498)</f>
        <v>3138875.25</v>
      </c>
    </row>
    <row r="500" spans="1:9" ht="15.75">
      <c r="A500" s="1819" t="s">
        <v>144</v>
      </c>
      <c r="B500" s="1820"/>
      <c r="C500" s="1820"/>
      <c r="D500" s="1820"/>
      <c r="E500" s="1820"/>
      <c r="F500" s="1820"/>
      <c r="G500" s="1820"/>
      <c r="H500" s="1820"/>
      <c r="I500" s="1821"/>
    </row>
    <row r="501" spans="1:9" ht="15.75">
      <c r="A501" s="1783" t="s">
        <v>143</v>
      </c>
      <c r="B501" s="1784"/>
      <c r="C501" s="1784"/>
      <c r="D501" s="1784"/>
      <c r="E501" s="1784"/>
      <c r="F501" s="1784"/>
      <c r="G501" s="1784"/>
      <c r="H501" s="1784"/>
      <c r="I501" s="1785"/>
    </row>
    <row r="502" spans="1:9" ht="15.75">
      <c r="A502" s="1783" t="s">
        <v>883</v>
      </c>
      <c r="B502" s="1784"/>
      <c r="C502" s="1784"/>
      <c r="D502" s="1784"/>
      <c r="E502" s="1784"/>
      <c r="F502" s="1784"/>
      <c r="G502" s="1784"/>
      <c r="H502" s="1784"/>
      <c r="I502" s="1785"/>
    </row>
    <row r="503" spans="1:9">
      <c r="A503" s="1912" t="s">
        <v>188</v>
      </c>
      <c r="B503" s="1913"/>
      <c r="C503" s="1913"/>
      <c r="D503" s="1913"/>
      <c r="E503" s="1913"/>
      <c r="F503" s="1913"/>
      <c r="G503" s="1913"/>
      <c r="H503" s="1913"/>
      <c r="I503" s="1914"/>
    </row>
    <row r="504" spans="1:9" ht="15.75" thickBot="1">
      <c r="A504" s="1912" t="s">
        <v>486</v>
      </c>
      <c r="B504" s="1913"/>
      <c r="C504" s="1913"/>
      <c r="D504" s="1913"/>
      <c r="E504" s="1913"/>
      <c r="F504" s="1913"/>
      <c r="G504" s="1913"/>
      <c r="H504" s="1913"/>
      <c r="I504" s="1914"/>
    </row>
    <row r="505" spans="1:9" ht="43.5" thickBot="1">
      <c r="A505" s="227" t="s">
        <v>223</v>
      </c>
      <c r="B505" s="226" t="s">
        <v>222</v>
      </c>
      <c r="C505" s="1539" t="s">
        <v>221</v>
      </c>
      <c r="D505" s="519" t="s">
        <v>220</v>
      </c>
      <c r="E505" s="518" t="s">
        <v>138</v>
      </c>
      <c r="F505" s="222" t="s">
        <v>909</v>
      </c>
      <c r="G505" s="223" t="s">
        <v>908</v>
      </c>
      <c r="H505" s="222" t="s">
        <v>888</v>
      </c>
      <c r="I505" s="221" t="s">
        <v>882</v>
      </c>
    </row>
    <row r="506" spans="1:9">
      <c r="A506" s="843">
        <v>20000000</v>
      </c>
      <c r="B506" s="507"/>
      <c r="C506" s="1537"/>
      <c r="D506" s="506"/>
      <c r="E506" s="505" t="s">
        <v>186</v>
      </c>
      <c r="F506" s="504"/>
      <c r="G506" s="503"/>
      <c r="H506" s="517"/>
      <c r="I506" s="502"/>
    </row>
    <row r="507" spans="1:9">
      <c r="A507" s="842">
        <v>21000000</v>
      </c>
      <c r="B507" s="424"/>
      <c r="C507" s="1528"/>
      <c r="D507" s="322"/>
      <c r="E507" s="331" t="s">
        <v>149</v>
      </c>
      <c r="F507" s="206"/>
      <c r="G507" s="501"/>
      <c r="H507" s="205"/>
      <c r="I507" s="500"/>
    </row>
    <row r="508" spans="1:9">
      <c r="A508" s="842">
        <v>21010000</v>
      </c>
      <c r="B508" s="424"/>
      <c r="C508" s="1528"/>
      <c r="D508" s="322"/>
      <c r="E508" s="331" t="s">
        <v>185</v>
      </c>
      <c r="F508" s="206"/>
      <c r="G508" s="501"/>
      <c r="H508" s="205"/>
      <c r="I508" s="500"/>
    </row>
    <row r="509" spans="1:9">
      <c r="A509" s="327">
        <v>21010103</v>
      </c>
      <c r="B509" s="333" t="s">
        <v>63</v>
      </c>
      <c r="C509" s="1530"/>
      <c r="D509" s="309">
        <v>31931500</v>
      </c>
      <c r="E509" s="426" t="s">
        <v>184</v>
      </c>
      <c r="F509" s="143">
        <f>SUM(G509/12*11)</f>
        <v>810065.66666666663</v>
      </c>
      <c r="G509" s="501">
        <v>883708</v>
      </c>
      <c r="H509" s="312">
        <f>G509/12*9</f>
        <v>662781</v>
      </c>
      <c r="I509" s="202">
        <f>SUM(G509*105%)</f>
        <v>927893.4</v>
      </c>
    </row>
    <row r="510" spans="1:9">
      <c r="A510" s="327">
        <v>21010104</v>
      </c>
      <c r="B510" s="333"/>
      <c r="C510" s="1530"/>
      <c r="D510" s="309">
        <v>31931500</v>
      </c>
      <c r="E510" s="426" t="s">
        <v>183</v>
      </c>
      <c r="F510" s="143">
        <f>G510*8/12</f>
        <v>0</v>
      </c>
      <c r="G510" s="501"/>
      <c r="H510" s="312">
        <f>G510/12*9</f>
        <v>0</v>
      </c>
      <c r="I510" s="669"/>
    </row>
    <row r="511" spans="1:9">
      <c r="A511" s="327">
        <v>21010105</v>
      </c>
      <c r="B511" s="333"/>
      <c r="C511" s="1530"/>
      <c r="D511" s="309">
        <v>31931500</v>
      </c>
      <c r="E511" s="426" t="s">
        <v>182</v>
      </c>
      <c r="F511" s="206"/>
      <c r="G511" s="501"/>
      <c r="H511" s="312">
        <f>G511/12*9</f>
        <v>0</v>
      </c>
      <c r="I511" s="669"/>
    </row>
    <row r="512" spans="1:9">
      <c r="A512" s="327">
        <v>21010106</v>
      </c>
      <c r="B512" s="333"/>
      <c r="C512" s="1530"/>
      <c r="D512" s="309">
        <v>31931500</v>
      </c>
      <c r="E512" s="426" t="s">
        <v>181</v>
      </c>
      <c r="F512" s="206"/>
      <c r="G512" s="501"/>
      <c r="H512" s="312">
        <f>G512/12*9</f>
        <v>0</v>
      </c>
      <c r="I512" s="669"/>
    </row>
    <row r="513" spans="1:9">
      <c r="A513" s="334"/>
      <c r="B513" s="333"/>
      <c r="C513" s="1530"/>
      <c r="D513" s="309">
        <v>31931500</v>
      </c>
      <c r="E513" s="426" t="s">
        <v>485</v>
      </c>
      <c r="F513" s="206"/>
      <c r="G513" s="501">
        <v>10221901.91</v>
      </c>
      <c r="H513" s="312">
        <v>0</v>
      </c>
      <c r="I513" s="328">
        <v>480000</v>
      </c>
    </row>
    <row r="514" spans="1:9">
      <c r="A514" s="334"/>
      <c r="B514" s="333"/>
      <c r="C514" s="1530"/>
      <c r="D514" s="332"/>
      <c r="E514" s="331" t="s">
        <v>179</v>
      </c>
      <c r="F514" s="163"/>
      <c r="G514" s="330">
        <v>210000</v>
      </c>
      <c r="H514" s="329"/>
      <c r="I514" s="489">
        <v>0</v>
      </c>
    </row>
    <row r="515" spans="1:9">
      <c r="A515" s="842">
        <v>21020300</v>
      </c>
      <c r="B515" s="424"/>
      <c r="C515" s="1528"/>
      <c r="D515" s="322"/>
      <c r="E515" s="331" t="s">
        <v>178</v>
      </c>
      <c r="F515" s="206"/>
      <c r="G515" s="501"/>
      <c r="H515" s="205"/>
      <c r="I515" s="669"/>
    </row>
    <row r="516" spans="1:9">
      <c r="A516" s="327">
        <v>21020301</v>
      </c>
      <c r="B516" s="333" t="s">
        <v>63</v>
      </c>
      <c r="C516" s="1530"/>
      <c r="D516" s="309">
        <v>31931500</v>
      </c>
      <c r="E516" s="325" t="s">
        <v>171</v>
      </c>
      <c r="F516" s="143">
        <f t="shared" ref="F516:F518" si="11">SUM(G516/12*11)</f>
        <v>247396.41666666666</v>
      </c>
      <c r="G516" s="501">
        <v>269887</v>
      </c>
      <c r="H516" s="312">
        <f t="shared" ref="H516:H524" si="12">G516/12*9</f>
        <v>202415.25</v>
      </c>
      <c r="I516" s="202">
        <v>434047.31</v>
      </c>
    </row>
    <row r="517" spans="1:9">
      <c r="A517" s="327">
        <v>21020302</v>
      </c>
      <c r="B517" s="333" t="s">
        <v>63</v>
      </c>
      <c r="C517" s="1530"/>
      <c r="D517" s="309">
        <v>31931500</v>
      </c>
      <c r="E517" s="325" t="s">
        <v>169</v>
      </c>
      <c r="F517" s="143">
        <f t="shared" si="11"/>
        <v>120164</v>
      </c>
      <c r="G517" s="501">
        <v>131088</v>
      </c>
      <c r="H517" s="312">
        <f t="shared" si="12"/>
        <v>98316</v>
      </c>
      <c r="I517" s="202">
        <f t="shared" ref="I517:I524" si="13">SUM(G517*105%)</f>
        <v>137642.4</v>
      </c>
    </row>
    <row r="518" spans="1:9">
      <c r="A518" s="327">
        <v>21020303</v>
      </c>
      <c r="B518" s="333" t="s">
        <v>63</v>
      </c>
      <c r="C518" s="1530"/>
      <c r="D518" s="309">
        <v>31931500</v>
      </c>
      <c r="E518" s="325" t="s">
        <v>167</v>
      </c>
      <c r="F518" s="143">
        <f t="shared" si="11"/>
        <v>9977</v>
      </c>
      <c r="G518" s="144">
        <v>10884</v>
      </c>
      <c r="H518" s="312">
        <f t="shared" si="12"/>
        <v>8163</v>
      </c>
      <c r="I518" s="202">
        <f t="shared" si="13"/>
        <v>11428.2</v>
      </c>
    </row>
    <row r="519" spans="1:9">
      <c r="A519" s="327">
        <v>21020304</v>
      </c>
      <c r="B519" s="333" t="s">
        <v>63</v>
      </c>
      <c r="C519" s="1530"/>
      <c r="D519" s="309">
        <v>31931500</v>
      </c>
      <c r="E519" s="325" t="s">
        <v>165</v>
      </c>
      <c r="F519" s="206"/>
      <c r="G519" s="501">
        <v>38520</v>
      </c>
      <c r="H519" s="312">
        <f t="shared" si="12"/>
        <v>28890</v>
      </c>
      <c r="I519" s="202">
        <f t="shared" si="13"/>
        <v>40446</v>
      </c>
    </row>
    <row r="520" spans="1:9">
      <c r="A520" s="327">
        <v>21020305</v>
      </c>
      <c r="B520" s="333"/>
      <c r="C520" s="1530"/>
      <c r="D520" s="309">
        <v>31931500</v>
      </c>
      <c r="E520" s="325" t="s">
        <v>484</v>
      </c>
      <c r="F520" s="206"/>
      <c r="G520" s="501"/>
      <c r="H520" s="312">
        <f t="shared" si="12"/>
        <v>0</v>
      </c>
      <c r="I520" s="202">
        <f t="shared" si="13"/>
        <v>0</v>
      </c>
    </row>
    <row r="521" spans="1:9">
      <c r="A521" s="327">
        <v>21020306</v>
      </c>
      <c r="B521" s="333"/>
      <c r="C521" s="1530"/>
      <c r="D521" s="309">
        <v>31931500</v>
      </c>
      <c r="E521" s="325" t="s">
        <v>248</v>
      </c>
      <c r="F521" s="206"/>
      <c r="G521" s="501"/>
      <c r="H521" s="312">
        <f t="shared" si="12"/>
        <v>0</v>
      </c>
      <c r="I521" s="202">
        <f t="shared" si="13"/>
        <v>0</v>
      </c>
    </row>
    <row r="522" spans="1:9">
      <c r="A522" s="327">
        <v>21020312</v>
      </c>
      <c r="B522" s="333"/>
      <c r="C522" s="1530"/>
      <c r="D522" s="309">
        <v>31931500</v>
      </c>
      <c r="E522" s="325" t="s">
        <v>163</v>
      </c>
      <c r="F522" s="206"/>
      <c r="G522" s="501"/>
      <c r="H522" s="312">
        <f t="shared" si="12"/>
        <v>0</v>
      </c>
      <c r="I522" s="202">
        <f t="shared" si="13"/>
        <v>0</v>
      </c>
    </row>
    <row r="523" spans="1:9">
      <c r="A523" s="327">
        <v>21020314</v>
      </c>
      <c r="B523" s="333"/>
      <c r="C523" s="1530"/>
      <c r="D523" s="309">
        <v>31931500</v>
      </c>
      <c r="E523" s="325" t="s">
        <v>247</v>
      </c>
      <c r="F523" s="206"/>
      <c r="G523" s="501"/>
      <c r="H523" s="312">
        <f t="shared" si="12"/>
        <v>0</v>
      </c>
      <c r="I523" s="202">
        <f t="shared" si="13"/>
        <v>0</v>
      </c>
    </row>
    <row r="524" spans="1:9">
      <c r="A524" s="327">
        <v>21020315</v>
      </c>
      <c r="B524" s="333" t="s">
        <v>63</v>
      </c>
      <c r="C524" s="1530"/>
      <c r="D524" s="309">
        <v>31931500</v>
      </c>
      <c r="E524" s="325" t="s">
        <v>161</v>
      </c>
      <c r="F524" s="143">
        <f>G524*8/12</f>
        <v>45840</v>
      </c>
      <c r="G524" s="501">
        <v>68760</v>
      </c>
      <c r="H524" s="312">
        <f t="shared" si="12"/>
        <v>51570</v>
      </c>
      <c r="I524" s="202">
        <f t="shared" si="13"/>
        <v>72198</v>
      </c>
    </row>
    <row r="525" spans="1:9">
      <c r="A525" s="842">
        <v>21020400</v>
      </c>
      <c r="B525" s="424"/>
      <c r="C525" s="1528"/>
      <c r="D525" s="322"/>
      <c r="E525" s="331" t="s">
        <v>174</v>
      </c>
      <c r="F525" s="206"/>
      <c r="G525" s="501"/>
      <c r="H525" s="205"/>
      <c r="I525" s="669"/>
    </row>
    <row r="526" spans="1:9">
      <c r="A526" s="327">
        <v>21020401</v>
      </c>
      <c r="B526" s="333"/>
      <c r="C526" s="1530"/>
      <c r="D526" s="309">
        <v>31931500</v>
      </c>
      <c r="E526" s="325" t="s">
        <v>171</v>
      </c>
      <c r="F526" s="206"/>
      <c r="G526" s="501"/>
      <c r="H526" s="312">
        <f t="shared" ref="H526:H531" si="14">G526/12*9</f>
        <v>0</v>
      </c>
      <c r="I526" s="669"/>
    </row>
    <row r="527" spans="1:9">
      <c r="A527" s="327">
        <v>21020402</v>
      </c>
      <c r="B527" s="333"/>
      <c r="C527" s="1530"/>
      <c r="D527" s="309">
        <v>31931500</v>
      </c>
      <c r="E527" s="325" t="s">
        <v>169</v>
      </c>
      <c r="F527" s="206"/>
      <c r="G527" s="501"/>
      <c r="H527" s="312">
        <f t="shared" si="14"/>
        <v>0</v>
      </c>
      <c r="I527" s="669"/>
    </row>
    <row r="528" spans="1:9">
      <c r="A528" s="327">
        <v>21020403</v>
      </c>
      <c r="B528" s="333"/>
      <c r="C528" s="1530"/>
      <c r="D528" s="309">
        <v>31931500</v>
      </c>
      <c r="E528" s="325" t="s">
        <v>167</v>
      </c>
      <c r="F528" s="206"/>
      <c r="G528" s="501"/>
      <c r="H528" s="312">
        <f t="shared" si="14"/>
        <v>0</v>
      </c>
      <c r="I528" s="669"/>
    </row>
    <row r="529" spans="1:9">
      <c r="A529" s="327">
        <v>21020404</v>
      </c>
      <c r="B529" s="333"/>
      <c r="C529" s="1530"/>
      <c r="D529" s="309">
        <v>31931500</v>
      </c>
      <c r="E529" s="325" t="s">
        <v>165</v>
      </c>
      <c r="F529" s="206"/>
      <c r="G529" s="501"/>
      <c r="H529" s="312">
        <f t="shared" si="14"/>
        <v>0</v>
      </c>
      <c r="I529" s="669"/>
    </row>
    <row r="530" spans="1:9">
      <c r="A530" s="327">
        <v>21020412</v>
      </c>
      <c r="B530" s="333"/>
      <c r="C530" s="1530"/>
      <c r="D530" s="309">
        <v>31931500</v>
      </c>
      <c r="E530" s="325" t="s">
        <v>163</v>
      </c>
      <c r="F530" s="206"/>
      <c r="G530" s="501"/>
      <c r="H530" s="312">
        <f t="shared" si="14"/>
        <v>0</v>
      </c>
      <c r="I530" s="669"/>
    </row>
    <row r="531" spans="1:9">
      <c r="A531" s="327">
        <v>21020415</v>
      </c>
      <c r="B531" s="333"/>
      <c r="C531" s="1530"/>
      <c r="D531" s="309">
        <v>31931500</v>
      </c>
      <c r="E531" s="325" t="s">
        <v>161</v>
      </c>
      <c r="F531" s="143">
        <f>G531*8/12</f>
        <v>186666.66666666666</v>
      </c>
      <c r="G531" s="501">
        <v>280000</v>
      </c>
      <c r="H531" s="312">
        <f t="shared" si="14"/>
        <v>210000</v>
      </c>
      <c r="I531" s="202">
        <f>SUM(G531*105%)</f>
        <v>294000</v>
      </c>
    </row>
    <row r="532" spans="1:9">
      <c r="A532" s="842">
        <v>21020500</v>
      </c>
      <c r="B532" s="424"/>
      <c r="C532" s="1528"/>
      <c r="D532" s="322"/>
      <c r="E532" s="331" t="s">
        <v>173</v>
      </c>
      <c r="F532" s="206"/>
      <c r="G532" s="501"/>
      <c r="H532" s="205"/>
      <c r="I532" s="500"/>
    </row>
    <row r="533" spans="1:9">
      <c r="A533" s="327">
        <v>21020501</v>
      </c>
      <c r="B533" s="333"/>
      <c r="C533" s="1530"/>
      <c r="D533" s="309">
        <v>31931500</v>
      </c>
      <c r="E533" s="325" t="s">
        <v>171</v>
      </c>
      <c r="F533" s="206"/>
      <c r="G533" s="501"/>
      <c r="H533" s="312">
        <f t="shared" ref="H533:H539" si="15">G533/12*9</f>
        <v>0</v>
      </c>
      <c r="I533" s="500"/>
    </row>
    <row r="534" spans="1:9">
      <c r="A534" s="327">
        <v>21020502</v>
      </c>
      <c r="B534" s="333"/>
      <c r="C534" s="1530"/>
      <c r="D534" s="309">
        <v>31931500</v>
      </c>
      <c r="E534" s="325" t="s">
        <v>169</v>
      </c>
      <c r="F534" s="206"/>
      <c r="G534" s="501"/>
      <c r="H534" s="312">
        <f t="shared" si="15"/>
        <v>0</v>
      </c>
      <c r="I534" s="500"/>
    </row>
    <row r="535" spans="1:9">
      <c r="A535" s="327">
        <v>21020503</v>
      </c>
      <c r="B535" s="333"/>
      <c r="C535" s="1530"/>
      <c r="D535" s="309">
        <v>31931500</v>
      </c>
      <c r="E535" s="325" t="s">
        <v>167</v>
      </c>
      <c r="F535" s="206"/>
      <c r="G535" s="501"/>
      <c r="H535" s="312">
        <f t="shared" si="15"/>
        <v>0</v>
      </c>
      <c r="I535" s="500"/>
    </row>
    <row r="536" spans="1:9">
      <c r="A536" s="327">
        <v>21020504</v>
      </c>
      <c r="B536" s="333"/>
      <c r="C536" s="1530"/>
      <c r="D536" s="309">
        <v>31931500</v>
      </c>
      <c r="E536" s="325" t="s">
        <v>165</v>
      </c>
      <c r="F536" s="206"/>
      <c r="G536" s="501"/>
      <c r="H536" s="312">
        <f t="shared" si="15"/>
        <v>0</v>
      </c>
      <c r="I536" s="500"/>
    </row>
    <row r="537" spans="1:9">
      <c r="A537" s="327">
        <v>21020512</v>
      </c>
      <c r="B537" s="333"/>
      <c r="C537" s="1530"/>
      <c r="D537" s="309">
        <v>31931500</v>
      </c>
      <c r="E537" s="325" t="s">
        <v>163</v>
      </c>
      <c r="F537" s="206"/>
      <c r="G537" s="501"/>
      <c r="H537" s="312">
        <f t="shared" si="15"/>
        <v>0</v>
      </c>
      <c r="I537" s="500"/>
    </row>
    <row r="538" spans="1:9">
      <c r="A538" s="327">
        <v>21020515</v>
      </c>
      <c r="B538" s="333"/>
      <c r="C538" s="1530"/>
      <c r="D538" s="309">
        <v>31931500</v>
      </c>
      <c r="E538" s="325" t="s">
        <v>161</v>
      </c>
      <c r="F538" s="206"/>
      <c r="G538" s="501"/>
      <c r="H538" s="312">
        <f t="shared" si="15"/>
        <v>0</v>
      </c>
      <c r="I538" s="500"/>
    </row>
    <row r="539" spans="1:9">
      <c r="A539" s="327">
        <v>210220604</v>
      </c>
      <c r="B539" s="333" t="s">
        <v>63</v>
      </c>
      <c r="C539" s="1530"/>
      <c r="D539" s="309">
        <v>31931500</v>
      </c>
      <c r="E539" s="325" t="s">
        <v>483</v>
      </c>
      <c r="F539" s="206">
        <v>19000000</v>
      </c>
      <c r="G539" s="501">
        <v>25000000</v>
      </c>
      <c r="H539" s="312">
        <f t="shared" si="15"/>
        <v>18750000</v>
      </c>
      <c r="I539" s="202">
        <f>SUM(G539*105%)+23750000</f>
        <v>50000000</v>
      </c>
    </row>
    <row r="540" spans="1:9" ht="30.75" thickBot="1">
      <c r="A540" s="550">
        <v>21020600</v>
      </c>
      <c r="B540" s="310"/>
      <c r="C540" s="1540"/>
      <c r="D540" s="368"/>
      <c r="E540" s="554" t="s">
        <v>160</v>
      </c>
      <c r="F540" s="206"/>
      <c r="G540" s="501"/>
      <c r="H540" s="205"/>
      <c r="I540" s="669"/>
    </row>
    <row r="541" spans="1:9">
      <c r="A541" s="549">
        <v>21020604</v>
      </c>
      <c r="B541" s="310"/>
      <c r="C541" s="1541"/>
      <c r="D541" s="986">
        <v>31931500</v>
      </c>
      <c r="E541" s="173" t="s">
        <v>439</v>
      </c>
      <c r="F541" s="206"/>
      <c r="G541" s="501"/>
      <c r="H541" s="312">
        <f>G541/12*9</f>
        <v>0</v>
      </c>
      <c r="I541" s="669"/>
    </row>
    <row r="542" spans="1:9">
      <c r="A542" s="842">
        <v>22020000</v>
      </c>
      <c r="B542" s="424"/>
      <c r="C542" s="1528"/>
      <c r="D542" s="322"/>
      <c r="E542" s="590" t="s">
        <v>148</v>
      </c>
      <c r="F542" s="206"/>
      <c r="G542" s="501"/>
      <c r="H542" s="205"/>
      <c r="I542" s="669"/>
    </row>
    <row r="543" spans="1:9">
      <c r="A543" s="842">
        <v>22020100</v>
      </c>
      <c r="B543" s="424"/>
      <c r="C543" s="1528"/>
      <c r="D543" s="322"/>
      <c r="E543" s="590" t="s">
        <v>482</v>
      </c>
      <c r="F543" s="206"/>
      <c r="G543" s="501"/>
      <c r="H543" s="205"/>
      <c r="I543" s="669"/>
    </row>
    <row r="544" spans="1:9">
      <c r="A544" s="327">
        <v>22020102</v>
      </c>
      <c r="B544" s="310" t="s">
        <v>63</v>
      </c>
      <c r="C544" s="1530"/>
      <c r="D544" s="309">
        <v>31931500</v>
      </c>
      <c r="E544" s="325" t="s">
        <v>481</v>
      </c>
      <c r="F544" s="206">
        <v>90000</v>
      </c>
      <c r="G544" s="501">
        <v>150000</v>
      </c>
      <c r="H544" s="205"/>
      <c r="I544" s="669">
        <v>150000</v>
      </c>
    </row>
    <row r="545" spans="1:9">
      <c r="A545" s="486">
        <v>22020300</v>
      </c>
      <c r="B545" s="408"/>
      <c r="C545" s="1533"/>
      <c r="D545" s="303"/>
      <c r="E545" s="417" t="s">
        <v>196</v>
      </c>
      <c r="F545" s="206"/>
      <c r="G545" s="501"/>
      <c r="H545" s="205"/>
      <c r="I545" s="669"/>
    </row>
    <row r="546" spans="1:9">
      <c r="A546" s="544">
        <v>22020306</v>
      </c>
      <c r="B546" s="310" t="s">
        <v>63</v>
      </c>
      <c r="C546" s="1515"/>
      <c r="D546" s="309">
        <v>31931500</v>
      </c>
      <c r="E546" s="487" t="s">
        <v>245</v>
      </c>
      <c r="F546" s="206">
        <v>223721</v>
      </c>
      <c r="G546" s="501">
        <v>300000</v>
      </c>
      <c r="H546" s="205">
        <v>251000</v>
      </c>
      <c r="I546" s="669">
        <v>300000</v>
      </c>
    </row>
    <row r="547" spans="1:9">
      <c r="A547" s="486">
        <v>22020600</v>
      </c>
      <c r="B547" s="333"/>
      <c r="C547" s="1533"/>
      <c r="D547" s="303"/>
      <c r="E547" s="417" t="s">
        <v>190</v>
      </c>
      <c r="F547" s="206"/>
      <c r="G547" s="501"/>
      <c r="H547" s="205"/>
      <c r="I547" s="669"/>
    </row>
    <row r="548" spans="1:9">
      <c r="A548" s="544">
        <v>22020601</v>
      </c>
      <c r="B548" s="310" t="s">
        <v>63</v>
      </c>
      <c r="C548" s="1515"/>
      <c r="D548" s="309">
        <v>31931500</v>
      </c>
      <c r="E548" s="244" t="s">
        <v>480</v>
      </c>
      <c r="F548" s="206">
        <v>45000000</v>
      </c>
      <c r="G548" s="501">
        <v>170000000</v>
      </c>
      <c r="H548" s="205">
        <v>41500000</v>
      </c>
      <c r="I548" s="669">
        <v>50000000</v>
      </c>
    </row>
    <row r="549" spans="1:9" ht="45">
      <c r="A549" s="544">
        <v>21020604</v>
      </c>
      <c r="B549" s="333"/>
      <c r="C549" s="1515"/>
      <c r="D549" s="309">
        <v>31931500</v>
      </c>
      <c r="E549" s="884" t="s">
        <v>479</v>
      </c>
      <c r="F549" s="206"/>
      <c r="G549" s="501"/>
      <c r="H549" s="205"/>
      <c r="I549" s="669"/>
    </row>
    <row r="550" spans="1:9">
      <c r="A550" s="486">
        <v>22021000</v>
      </c>
      <c r="B550" s="333"/>
      <c r="C550" s="1533"/>
      <c r="D550" s="303"/>
      <c r="E550" s="417" t="s">
        <v>151</v>
      </c>
      <c r="F550" s="206"/>
      <c r="G550" s="501"/>
      <c r="H550" s="205"/>
      <c r="I550" s="669"/>
    </row>
    <row r="551" spans="1:9" ht="15.75" thickBot="1">
      <c r="A551" s="485">
        <v>22021003</v>
      </c>
      <c r="B551" s="298" t="s">
        <v>63</v>
      </c>
      <c r="C551" s="1534"/>
      <c r="D551" s="297">
        <v>31931500</v>
      </c>
      <c r="E551" s="515" t="s">
        <v>359</v>
      </c>
      <c r="F551" s="454">
        <v>15000000</v>
      </c>
      <c r="G551" s="667">
        <v>15000000</v>
      </c>
      <c r="H551" s="452">
        <v>20000000</v>
      </c>
      <c r="I551" s="666">
        <v>15000000</v>
      </c>
    </row>
    <row r="552" spans="1:9" ht="15.75" thickBot="1">
      <c r="A552" s="835"/>
      <c r="B552" s="398"/>
      <c r="C552" s="1535"/>
      <c r="D552" s="397"/>
      <c r="E552" s="481" t="s">
        <v>149</v>
      </c>
      <c r="F552" s="834">
        <f>SUM(F509:F541)</f>
        <v>20420109.75</v>
      </c>
      <c r="G552" s="833">
        <f>SUM(G509:G541)</f>
        <v>37114748.909999996</v>
      </c>
      <c r="H552" s="832">
        <f>SUM(H509:H541)</f>
        <v>20012135.25</v>
      </c>
      <c r="I552" s="831">
        <f>SUM(I509:I541)</f>
        <v>52397655.310000002</v>
      </c>
    </row>
    <row r="553" spans="1:9" ht="15.75" thickBot="1">
      <c r="A553" s="830"/>
      <c r="B553" s="390"/>
      <c r="C553" s="1525"/>
      <c r="D553" s="276"/>
      <c r="E553" s="476" t="s">
        <v>148</v>
      </c>
      <c r="F553" s="829">
        <f>SUM(F544:F551)</f>
        <v>60313721</v>
      </c>
      <c r="G553" s="828">
        <f>SUM(G544:G551)</f>
        <v>185450000</v>
      </c>
      <c r="H553" s="827">
        <f>SUM(H544:H551)</f>
        <v>61751000</v>
      </c>
      <c r="I553" s="826">
        <f>SUM(I544:I551)</f>
        <v>65450000</v>
      </c>
    </row>
    <row r="554" spans="1:9" ht="16.5" thickBot="1">
      <c r="A554" s="1122"/>
      <c r="B554" s="1121"/>
      <c r="C554" s="1542"/>
      <c r="D554" s="725"/>
      <c r="E554" s="686" t="s">
        <v>0</v>
      </c>
      <c r="F554" s="1120">
        <f>SUM(F552:F553)</f>
        <v>80733830.75</v>
      </c>
      <c r="G554" s="1119">
        <f>SUM(G552:G553)</f>
        <v>222564748.91</v>
      </c>
      <c r="H554" s="1118">
        <f>SUM(H552:H553)</f>
        <v>81763135.25</v>
      </c>
      <c r="I554" s="1760">
        <f>SUM(I552:I553)</f>
        <v>117847655.31</v>
      </c>
    </row>
    <row r="555" spans="1:9" ht="16.5" thickBot="1">
      <c r="A555" s="1117"/>
      <c r="B555" s="1116"/>
      <c r="C555" s="1543"/>
      <c r="D555" s="1115"/>
      <c r="E555" s="1114"/>
      <c r="F555" s="1113"/>
      <c r="G555" s="1113"/>
      <c r="H555" s="652"/>
      <c r="I555" s="651"/>
    </row>
    <row r="556" spans="1:9" ht="15.75">
      <c r="A556" s="1819" t="s">
        <v>144</v>
      </c>
      <c r="B556" s="1820"/>
      <c r="C556" s="1820"/>
      <c r="D556" s="1820"/>
      <c r="E556" s="1820"/>
      <c r="F556" s="1820"/>
      <c r="G556" s="1820"/>
      <c r="H556" s="1820"/>
      <c r="I556" s="1821"/>
    </row>
    <row r="557" spans="1:9" ht="15.75">
      <c r="A557" s="1783" t="s">
        <v>143</v>
      </c>
      <c r="B557" s="1784"/>
      <c r="C557" s="1784"/>
      <c r="D557" s="1784"/>
      <c r="E557" s="1784"/>
      <c r="F557" s="1784"/>
      <c r="G557" s="1784"/>
      <c r="H557" s="1784"/>
      <c r="I557" s="1785"/>
    </row>
    <row r="558" spans="1:9" ht="15.75">
      <c r="A558" s="1783" t="s">
        <v>883</v>
      </c>
      <c r="B558" s="1784"/>
      <c r="C558" s="1784"/>
      <c r="D558" s="1784"/>
      <c r="E558" s="1784"/>
      <c r="F558" s="1784"/>
      <c r="G558" s="1784"/>
      <c r="H558" s="1784"/>
      <c r="I558" s="1785"/>
    </row>
    <row r="559" spans="1:9">
      <c r="A559" s="1816" t="s">
        <v>188</v>
      </c>
      <c r="B559" s="1817"/>
      <c r="C559" s="1817"/>
      <c r="D559" s="1817"/>
      <c r="E559" s="1817"/>
      <c r="F559" s="1817"/>
      <c r="G559" s="1817"/>
      <c r="H559" s="1817"/>
      <c r="I559" s="1818"/>
    </row>
    <row r="560" spans="1:9" ht="15.75" thickBot="1">
      <c r="A560" s="1843" t="s">
        <v>478</v>
      </c>
      <c r="B560" s="1844"/>
      <c r="C560" s="1844"/>
      <c r="D560" s="1844"/>
      <c r="E560" s="1844"/>
      <c r="F560" s="1844"/>
      <c r="G560" s="1844"/>
      <c r="H560" s="1844"/>
      <c r="I560" s="1845"/>
    </row>
    <row r="561" spans="1:9" ht="43.5" thickBot="1">
      <c r="A561" s="348" t="s">
        <v>142</v>
      </c>
      <c r="B561" s="347" t="s">
        <v>141</v>
      </c>
      <c r="C561" s="1513" t="s">
        <v>140</v>
      </c>
      <c r="D561" s="471" t="s">
        <v>139</v>
      </c>
      <c r="E561" s="378" t="s">
        <v>138</v>
      </c>
      <c r="F561" s="222" t="s">
        <v>909</v>
      </c>
      <c r="G561" s="223" t="s">
        <v>908</v>
      </c>
      <c r="H561" s="222" t="s">
        <v>888</v>
      </c>
      <c r="I561" s="221" t="s">
        <v>882</v>
      </c>
    </row>
    <row r="562" spans="1:9">
      <c r="A562" s="1112">
        <v>11101300100</v>
      </c>
      <c r="B562" s="547" t="s">
        <v>63</v>
      </c>
      <c r="C562" s="1544"/>
      <c r="D562" s="985">
        <v>31931500</v>
      </c>
      <c r="E562" s="649" t="s">
        <v>477</v>
      </c>
      <c r="F562" s="648">
        <f>SUM(F621)</f>
        <v>7635563</v>
      </c>
      <c r="G562" s="647">
        <f>SUM(G621)</f>
        <v>12963538.539999999</v>
      </c>
      <c r="H562" s="646">
        <f>SUM(H621)</f>
        <v>7253172</v>
      </c>
      <c r="I562" s="645">
        <f>SUM(I621)</f>
        <v>9329362</v>
      </c>
    </row>
    <row r="563" spans="1:9">
      <c r="A563" s="1111">
        <v>11101300101</v>
      </c>
      <c r="B563" s="547" t="s">
        <v>63</v>
      </c>
      <c r="C563" s="1545"/>
      <c r="D563" s="985">
        <v>31931500</v>
      </c>
      <c r="E563" s="462" t="s">
        <v>476</v>
      </c>
      <c r="F563" s="1110">
        <f>SUM(F653)</f>
        <v>1010927</v>
      </c>
      <c r="G563" s="1109">
        <f>SUM(G653)</f>
        <v>1500000</v>
      </c>
      <c r="H563" s="1108">
        <f>SUM(H653)</f>
        <v>1100000</v>
      </c>
      <c r="I563" s="1107">
        <f>SUM(I653)</f>
        <v>2000000</v>
      </c>
    </row>
    <row r="564" spans="1:9">
      <c r="A564" s="883"/>
      <c r="B564" s="291"/>
      <c r="C564" s="1546"/>
      <c r="D564" s="290"/>
      <c r="E564" s="644"/>
      <c r="F564" s="543"/>
      <c r="G564" s="100"/>
      <c r="H564" s="541"/>
      <c r="I564" s="98"/>
    </row>
    <row r="565" spans="1:9">
      <c r="A565" s="883"/>
      <c r="B565" s="291"/>
      <c r="C565" s="1546"/>
      <c r="D565" s="290"/>
      <c r="E565" s="644"/>
      <c r="F565" s="543"/>
      <c r="G565" s="100"/>
      <c r="H565" s="541"/>
      <c r="I565" s="98"/>
    </row>
    <row r="566" spans="1:9">
      <c r="A566" s="883"/>
      <c r="B566" s="291"/>
      <c r="C566" s="1546"/>
      <c r="D566" s="290"/>
      <c r="E566" s="644"/>
      <c r="F566" s="543"/>
      <c r="G566" s="100"/>
      <c r="H566" s="541"/>
      <c r="I566" s="98"/>
    </row>
    <row r="567" spans="1:9">
      <c r="A567" s="883"/>
      <c r="B567" s="291"/>
      <c r="C567" s="1546"/>
      <c r="D567" s="290"/>
      <c r="E567" s="644"/>
      <c r="F567" s="543"/>
      <c r="G567" s="100"/>
      <c r="H567" s="541"/>
      <c r="I567" s="98"/>
    </row>
    <row r="568" spans="1:9">
      <c r="A568" s="883"/>
      <c r="B568" s="291"/>
      <c r="C568" s="1546"/>
      <c r="D568" s="290"/>
      <c r="E568" s="644"/>
      <c r="F568" s="543"/>
      <c r="G568" s="100"/>
      <c r="H568" s="541"/>
      <c r="I568" s="98"/>
    </row>
    <row r="569" spans="1:9">
      <c r="A569" s="883"/>
      <c r="B569" s="291"/>
      <c r="C569" s="1546"/>
      <c r="D569" s="290"/>
      <c r="E569" s="644"/>
      <c r="F569" s="543"/>
      <c r="G569" s="100"/>
      <c r="H569" s="541"/>
      <c r="I569" s="98"/>
    </row>
    <row r="570" spans="1:9">
      <c r="A570" s="883"/>
      <c r="B570" s="291"/>
      <c r="C570" s="1546"/>
      <c r="D570" s="290"/>
      <c r="E570" s="644"/>
      <c r="F570" s="543"/>
      <c r="G570" s="100"/>
      <c r="H570" s="541"/>
      <c r="I570" s="98"/>
    </row>
    <row r="571" spans="1:9">
      <c r="A571" s="883"/>
      <c r="B571" s="291"/>
      <c r="C571" s="1546"/>
      <c r="D571" s="290"/>
      <c r="E571" s="644"/>
      <c r="F571" s="543"/>
      <c r="G571" s="100"/>
      <c r="H571" s="541"/>
      <c r="I571" s="98"/>
    </row>
    <row r="572" spans="1:9" ht="15.75" thickBot="1">
      <c r="A572" s="883"/>
      <c r="B572" s="291"/>
      <c r="C572" s="1546"/>
      <c r="D572" s="290"/>
      <c r="E572" s="644"/>
      <c r="F572" s="543"/>
      <c r="G572" s="100"/>
      <c r="H572" s="541"/>
      <c r="I572" s="98"/>
    </row>
    <row r="573" spans="1:9" ht="15.75" thickBot="1">
      <c r="A573" s="1106"/>
      <c r="B573" s="642"/>
      <c r="C573" s="1547"/>
      <c r="D573" s="641"/>
      <c r="E573" s="640" t="s">
        <v>0</v>
      </c>
      <c r="F573" s="1098">
        <f>SUM(F562:F572)</f>
        <v>8646490</v>
      </c>
      <c r="G573" s="1105">
        <f>SUM(G562:G572)</f>
        <v>14463538.539999999</v>
      </c>
      <c r="H573" s="1098">
        <f>SUM(H562:H572)</f>
        <v>8353172</v>
      </c>
      <c r="I573" s="1097">
        <f>SUM(I562:I572)</f>
        <v>11329362</v>
      </c>
    </row>
    <row r="574" spans="1:9" ht="15.75" thickBot="1">
      <c r="A574" s="1900" t="s">
        <v>225</v>
      </c>
      <c r="B574" s="1901"/>
      <c r="C574" s="1901"/>
      <c r="D574" s="1901"/>
      <c r="E574" s="1901"/>
      <c r="F574" s="1901"/>
      <c r="G574" s="1901"/>
      <c r="H574" s="1901"/>
      <c r="I574" s="1902"/>
    </row>
    <row r="575" spans="1:9" ht="15.75" thickBot="1">
      <c r="A575" s="876"/>
      <c r="B575" s="277"/>
      <c r="C575" s="1519"/>
      <c r="D575" s="353"/>
      <c r="E575" s="1101" t="s">
        <v>149</v>
      </c>
      <c r="F575" s="1100">
        <f t="shared" ref="F575:I576" si="16">SUM(F619,F651)</f>
        <v>5962302</v>
      </c>
      <c r="G575" s="1099">
        <f t="shared" si="16"/>
        <v>10793538.539999999</v>
      </c>
      <c r="H575" s="1098">
        <f t="shared" si="16"/>
        <v>5358830</v>
      </c>
      <c r="I575" s="1097">
        <f t="shared" si="16"/>
        <v>7159362</v>
      </c>
    </row>
    <row r="576" spans="1:9" ht="15.75" thickBot="1">
      <c r="A576" s="1082"/>
      <c r="B576" s="269"/>
      <c r="C576" s="1518"/>
      <c r="D576" s="1081"/>
      <c r="E576" s="1104" t="s">
        <v>475</v>
      </c>
      <c r="F576" s="1103">
        <f t="shared" si="16"/>
        <v>2684188</v>
      </c>
      <c r="G576" s="1102">
        <f t="shared" si="16"/>
        <v>3670000</v>
      </c>
      <c r="H576" s="1052">
        <f t="shared" si="16"/>
        <v>2994342</v>
      </c>
      <c r="I576" s="1051">
        <f t="shared" si="16"/>
        <v>4170000</v>
      </c>
    </row>
    <row r="577" spans="1:9" ht="15.75" thickBot="1">
      <c r="A577" s="876"/>
      <c r="B577" s="277"/>
      <c r="C577" s="1519"/>
      <c r="D577" s="353"/>
      <c r="E577" s="1101" t="s">
        <v>0</v>
      </c>
      <c r="F577" s="1100">
        <f>SUM(F575:F576)</f>
        <v>8646490</v>
      </c>
      <c r="G577" s="1099">
        <f>SUM(G575:G576)</f>
        <v>14463538.539999999</v>
      </c>
      <c r="H577" s="1098">
        <f>SUM(H575:H576)</f>
        <v>8353172</v>
      </c>
      <c r="I577" s="1097">
        <f>SUM(I575:I576)</f>
        <v>11329362</v>
      </c>
    </row>
    <row r="578" spans="1:9" ht="15.75" thickBot="1">
      <c r="A578" s="820"/>
      <c r="B578" s="713"/>
      <c r="C578" s="1548"/>
      <c r="D578" s="712"/>
      <c r="E578" s="1096"/>
      <c r="F578" s="1053"/>
      <c r="G578" s="1053"/>
      <c r="H578" s="1052"/>
      <c r="I578" s="1051"/>
    </row>
    <row r="579" spans="1:9" ht="15.75">
      <c r="A579" s="1891" t="s">
        <v>144</v>
      </c>
      <c r="B579" s="1892"/>
      <c r="C579" s="1892"/>
      <c r="D579" s="1892"/>
      <c r="E579" s="1892"/>
      <c r="F579" s="1892"/>
      <c r="G579" s="1892"/>
      <c r="H579" s="1892"/>
      <c r="I579" s="1893"/>
    </row>
    <row r="580" spans="1:9" ht="15.75">
      <c r="A580" s="1888" t="s">
        <v>143</v>
      </c>
      <c r="B580" s="1889"/>
      <c r="C580" s="1889"/>
      <c r="D580" s="1889"/>
      <c r="E580" s="1889"/>
      <c r="F580" s="1889"/>
      <c r="G580" s="1889"/>
      <c r="H580" s="1889"/>
      <c r="I580" s="1890"/>
    </row>
    <row r="581" spans="1:9" ht="15.75">
      <c r="A581" s="1783" t="s">
        <v>883</v>
      </c>
      <c r="B581" s="1784"/>
      <c r="C581" s="1784"/>
      <c r="D581" s="1784"/>
      <c r="E581" s="1784"/>
      <c r="F581" s="1784"/>
      <c r="G581" s="1784"/>
      <c r="H581" s="1784"/>
      <c r="I581" s="1785"/>
    </row>
    <row r="582" spans="1:9">
      <c r="A582" s="1816" t="s">
        <v>188</v>
      </c>
      <c r="B582" s="1817"/>
      <c r="C582" s="1817"/>
      <c r="D582" s="1817"/>
      <c r="E582" s="1817"/>
      <c r="F582" s="1817"/>
      <c r="G582" s="1817"/>
      <c r="H582" s="1817"/>
      <c r="I582" s="1818"/>
    </row>
    <row r="583" spans="1:9" ht="15.75" thickBot="1">
      <c r="A583" s="1876" t="s">
        <v>474</v>
      </c>
      <c r="B583" s="1877"/>
      <c r="C583" s="1877"/>
      <c r="D583" s="1877"/>
      <c r="E583" s="1877"/>
      <c r="F583" s="1877"/>
      <c r="G583" s="1877"/>
      <c r="H583" s="1877"/>
      <c r="I583" s="1878"/>
    </row>
    <row r="584" spans="1:9" ht="43.5" thickBot="1">
      <c r="A584" s="348" t="s">
        <v>142</v>
      </c>
      <c r="B584" s="347" t="s">
        <v>141</v>
      </c>
      <c r="C584" s="1513" t="s">
        <v>140</v>
      </c>
      <c r="D584" s="471" t="s">
        <v>139</v>
      </c>
      <c r="E584" s="378" t="s">
        <v>138</v>
      </c>
      <c r="F584" s="222" t="s">
        <v>909</v>
      </c>
      <c r="G584" s="223" t="s">
        <v>908</v>
      </c>
      <c r="H584" s="222" t="s">
        <v>888</v>
      </c>
      <c r="I584" s="221" t="s">
        <v>882</v>
      </c>
    </row>
    <row r="585" spans="1:9">
      <c r="A585" s="1095">
        <v>20000000</v>
      </c>
      <c r="B585" s="1094"/>
      <c r="C585" s="1549"/>
      <c r="D585" s="1093"/>
      <c r="E585" s="682" t="s">
        <v>186</v>
      </c>
      <c r="F585" s="1092"/>
      <c r="G585" s="1091"/>
      <c r="H585" s="1090"/>
      <c r="I585" s="1089"/>
    </row>
    <row r="586" spans="1:9">
      <c r="A586" s="885">
        <v>21000000</v>
      </c>
      <c r="B586" s="323"/>
      <c r="C586" s="1550"/>
      <c r="D586" s="343"/>
      <c r="E586" s="331" t="s">
        <v>149</v>
      </c>
      <c r="F586" s="543"/>
      <c r="G586" s="542"/>
      <c r="H586" s="541"/>
      <c r="I586" s="540"/>
    </row>
    <row r="587" spans="1:9">
      <c r="A587" s="885">
        <v>21010000</v>
      </c>
      <c r="B587" s="323"/>
      <c r="C587" s="1550"/>
      <c r="D587" s="343"/>
      <c r="E587" s="331" t="s">
        <v>185</v>
      </c>
      <c r="F587" s="543"/>
      <c r="G587" s="542"/>
      <c r="H587" s="541"/>
      <c r="I587" s="540"/>
    </row>
    <row r="588" spans="1:9">
      <c r="A588" s="336">
        <v>21010102</v>
      </c>
      <c r="B588" s="547" t="s">
        <v>63</v>
      </c>
      <c r="C588" s="1551"/>
      <c r="D588" s="157"/>
      <c r="E588" s="426" t="s">
        <v>473</v>
      </c>
      <c r="F588" s="143">
        <f>SUM(G588/12*11)</f>
        <v>778951.25</v>
      </c>
      <c r="G588" s="542">
        <v>849765</v>
      </c>
      <c r="H588" s="312">
        <f>G588/12*9</f>
        <v>637323.75</v>
      </c>
      <c r="I588" s="202">
        <f>SUM(G588*105%)</f>
        <v>892253.25</v>
      </c>
    </row>
    <row r="589" spans="1:9">
      <c r="A589" s="336"/>
      <c r="B589" s="547"/>
      <c r="C589" s="1551"/>
      <c r="D589" s="157">
        <v>31931500</v>
      </c>
      <c r="E589" s="426" t="s">
        <v>485</v>
      </c>
      <c r="F589" s="143"/>
      <c r="G589" s="542">
        <v>3765098.54</v>
      </c>
      <c r="H589" s="312"/>
      <c r="I589" s="328">
        <v>0</v>
      </c>
    </row>
    <row r="590" spans="1:9">
      <c r="A590" s="334"/>
      <c r="B590" s="333"/>
      <c r="C590" s="1530"/>
      <c r="D590" s="332"/>
      <c r="E590" s="331" t="s">
        <v>179</v>
      </c>
      <c r="F590" s="163"/>
      <c r="G590" s="330">
        <v>210000</v>
      </c>
      <c r="H590" s="329"/>
      <c r="I590" s="489">
        <v>0</v>
      </c>
    </row>
    <row r="591" spans="1:9" ht="15.75" thickBot="1">
      <c r="A591" s="885">
        <v>21020200</v>
      </c>
      <c r="B591" s="323"/>
      <c r="C591" s="1550"/>
      <c r="D591" s="343"/>
      <c r="E591" s="331" t="s">
        <v>472</v>
      </c>
      <c r="F591" s="143">
        <f t="shared" ref="F591:F598" si="17">G591*8/12</f>
        <v>0</v>
      </c>
      <c r="G591" s="542">
        <v>0</v>
      </c>
      <c r="H591" s="541"/>
      <c r="I591" s="996"/>
    </row>
    <row r="592" spans="1:9" ht="15.75" thickBot="1">
      <c r="A592" s="336">
        <v>21200201</v>
      </c>
      <c r="B592" s="547" t="s">
        <v>63</v>
      </c>
      <c r="C592" s="1551"/>
      <c r="D592" s="986">
        <v>31931500</v>
      </c>
      <c r="E592" s="426" t="s">
        <v>455</v>
      </c>
      <c r="F592" s="143">
        <f t="shared" ref="F592:F597" si="18">SUM(G592/12*11)</f>
        <v>397303.5</v>
      </c>
      <c r="G592" s="542">
        <v>433422</v>
      </c>
      <c r="H592" s="312">
        <f t="shared" ref="H592:H599" si="19">G592/12*9</f>
        <v>325066.5</v>
      </c>
      <c r="I592" s="202">
        <f t="shared" ref="I592:I603" si="20">SUM(G592*105%)</f>
        <v>455093.10000000003</v>
      </c>
    </row>
    <row r="593" spans="1:9" ht="15.75" thickBot="1">
      <c r="A593" s="336">
        <v>21200204</v>
      </c>
      <c r="B593" s="547" t="s">
        <v>63</v>
      </c>
      <c r="C593" s="1551"/>
      <c r="D593" s="986">
        <v>31931500</v>
      </c>
      <c r="E593" s="325" t="s">
        <v>165</v>
      </c>
      <c r="F593" s="143">
        <f t="shared" si="18"/>
        <v>233684.91666666666</v>
      </c>
      <c r="G593" s="542">
        <v>254929</v>
      </c>
      <c r="H593" s="312">
        <f t="shared" si="19"/>
        <v>191196.75</v>
      </c>
      <c r="I593" s="202">
        <f t="shared" si="20"/>
        <v>267675.45</v>
      </c>
    </row>
    <row r="594" spans="1:9" ht="15.75" thickBot="1">
      <c r="A594" s="336">
        <v>21200206</v>
      </c>
      <c r="B594" s="547" t="s">
        <v>63</v>
      </c>
      <c r="C594" s="1551"/>
      <c r="D594" s="986">
        <v>31931500</v>
      </c>
      <c r="E594" s="325" t="s">
        <v>248</v>
      </c>
      <c r="F594" s="143">
        <f t="shared" si="18"/>
        <v>75280.333333333343</v>
      </c>
      <c r="G594" s="542">
        <v>82124</v>
      </c>
      <c r="H594" s="312">
        <f t="shared" si="19"/>
        <v>61593</v>
      </c>
      <c r="I594" s="202">
        <f t="shared" si="20"/>
        <v>86230.2</v>
      </c>
    </row>
    <row r="595" spans="1:9" ht="15.75" thickBot="1">
      <c r="A595" s="336">
        <v>21200210</v>
      </c>
      <c r="B595" s="547" t="s">
        <v>63</v>
      </c>
      <c r="C595" s="1551"/>
      <c r="D595" s="986">
        <v>31931500</v>
      </c>
      <c r="E595" s="325" t="s">
        <v>471</v>
      </c>
      <c r="F595" s="143">
        <f t="shared" si="18"/>
        <v>2336853.75</v>
      </c>
      <c r="G595" s="542">
        <v>2549295</v>
      </c>
      <c r="H595" s="312">
        <f t="shared" si="19"/>
        <v>1911971.25</v>
      </c>
      <c r="I595" s="202">
        <f t="shared" si="20"/>
        <v>2676759.75</v>
      </c>
    </row>
    <row r="596" spans="1:9" ht="15.75" thickBot="1">
      <c r="A596" s="336">
        <v>21200212</v>
      </c>
      <c r="B596" s="547" t="s">
        <v>63</v>
      </c>
      <c r="C596" s="1551"/>
      <c r="D596" s="986">
        <v>31931500</v>
      </c>
      <c r="E596" s="325" t="s">
        <v>163</v>
      </c>
      <c r="F596" s="143">
        <f t="shared" si="18"/>
        <v>0</v>
      </c>
      <c r="G596" s="542"/>
      <c r="H596" s="312">
        <f t="shared" si="19"/>
        <v>0</v>
      </c>
      <c r="I596" s="202">
        <f t="shared" si="20"/>
        <v>0</v>
      </c>
    </row>
    <row r="597" spans="1:9" ht="16.5" thickBot="1">
      <c r="A597" s="336">
        <v>21200214</v>
      </c>
      <c r="B597" s="547" t="s">
        <v>63</v>
      </c>
      <c r="C597" s="1551"/>
      <c r="D597" s="986">
        <v>31931500</v>
      </c>
      <c r="E597" s="325" t="s">
        <v>247</v>
      </c>
      <c r="F597" s="143">
        <f t="shared" si="18"/>
        <v>116842</v>
      </c>
      <c r="G597" s="1088">
        <v>127464</v>
      </c>
      <c r="H597" s="312">
        <f t="shared" si="19"/>
        <v>95598</v>
      </c>
      <c r="I597" s="202">
        <f t="shared" si="20"/>
        <v>133837.20000000001</v>
      </c>
    </row>
    <row r="598" spans="1:9" ht="15.75" thickBot="1">
      <c r="A598" s="336">
        <v>21200217</v>
      </c>
      <c r="B598" s="547" t="s">
        <v>63</v>
      </c>
      <c r="C598" s="1551"/>
      <c r="D598" s="986">
        <v>31931500</v>
      </c>
      <c r="E598" s="325" t="s">
        <v>470</v>
      </c>
      <c r="F598" s="143">
        <f t="shared" si="17"/>
        <v>0</v>
      </c>
      <c r="G598" s="542"/>
      <c r="H598" s="312">
        <f t="shared" si="19"/>
        <v>0</v>
      </c>
      <c r="I598" s="202">
        <f t="shared" si="20"/>
        <v>0</v>
      </c>
    </row>
    <row r="599" spans="1:9">
      <c r="A599" s="336">
        <v>21200228</v>
      </c>
      <c r="B599" s="547" t="s">
        <v>63</v>
      </c>
      <c r="C599" s="1551"/>
      <c r="D599" s="986">
        <v>31931500</v>
      </c>
      <c r="E599" s="325" t="s">
        <v>469</v>
      </c>
      <c r="F599" s="143">
        <f>SUM(G599/12*11)</f>
        <v>19654.25</v>
      </c>
      <c r="G599" s="542">
        <v>21441</v>
      </c>
      <c r="H599" s="312">
        <f t="shared" si="19"/>
        <v>16080.75</v>
      </c>
      <c r="I599" s="202">
        <f t="shared" si="20"/>
        <v>22513.05</v>
      </c>
    </row>
    <row r="600" spans="1:9">
      <c r="A600" s="550">
        <v>22000000</v>
      </c>
      <c r="B600" s="547"/>
      <c r="C600" s="1541"/>
      <c r="D600" s="157"/>
      <c r="E600" s="331" t="s">
        <v>449</v>
      </c>
      <c r="F600" s="543"/>
      <c r="G600" s="542"/>
      <c r="H600" s="541"/>
      <c r="I600" s="202">
        <f t="shared" si="20"/>
        <v>0</v>
      </c>
    </row>
    <row r="601" spans="1:9">
      <c r="A601" s="550">
        <v>22010000</v>
      </c>
      <c r="B601" s="547"/>
      <c r="C601" s="1541"/>
      <c r="D601" s="157"/>
      <c r="E601" s="331" t="s">
        <v>438</v>
      </c>
      <c r="F601" s="543"/>
      <c r="G601" s="542"/>
      <c r="H601" s="541"/>
      <c r="I601" s="202">
        <f t="shared" si="20"/>
        <v>0</v>
      </c>
    </row>
    <row r="602" spans="1:9" ht="15.75" thickBot="1">
      <c r="A602" s="550">
        <v>22010100</v>
      </c>
      <c r="B602" s="547"/>
      <c r="C602" s="1541"/>
      <c r="D602" s="157"/>
      <c r="E602" s="331" t="s">
        <v>438</v>
      </c>
      <c r="F602" s="543"/>
      <c r="G602" s="542"/>
      <c r="H602" s="541"/>
      <c r="I602" s="202">
        <f t="shared" si="20"/>
        <v>0</v>
      </c>
    </row>
    <row r="603" spans="1:9" ht="15.75" thickBot="1">
      <c r="A603" s="549">
        <v>22010101</v>
      </c>
      <c r="B603" s="547" t="s">
        <v>63</v>
      </c>
      <c r="C603" s="1541"/>
      <c r="D603" s="986">
        <v>31931500</v>
      </c>
      <c r="E603" s="426" t="s">
        <v>448</v>
      </c>
      <c r="F603" s="543">
        <v>2003732</v>
      </c>
      <c r="G603" s="542">
        <v>2500000</v>
      </c>
      <c r="H603" s="541">
        <v>2120000</v>
      </c>
      <c r="I603" s="202">
        <f t="shared" si="20"/>
        <v>2625000</v>
      </c>
    </row>
    <row r="604" spans="1:9">
      <c r="A604" s="1029">
        <v>22010102</v>
      </c>
      <c r="B604" s="547"/>
      <c r="C604" s="1541"/>
      <c r="D604" s="986">
        <v>31931500</v>
      </c>
      <c r="E604" s="426" t="s">
        <v>447</v>
      </c>
      <c r="F604" s="543"/>
      <c r="G604" s="542"/>
      <c r="H604" s="541"/>
      <c r="I604" s="540"/>
    </row>
    <row r="605" spans="1:9">
      <c r="A605" s="883">
        <v>22020000</v>
      </c>
      <c r="B605" s="291"/>
      <c r="C605" s="1546"/>
      <c r="D605" s="290"/>
      <c r="E605" s="417" t="s">
        <v>148</v>
      </c>
      <c r="F605" s="543"/>
      <c r="G605" s="542"/>
      <c r="H605" s="541"/>
      <c r="I605" s="540"/>
    </row>
    <row r="606" spans="1:9" ht="15.75" thickBot="1">
      <c r="A606" s="883">
        <v>22020100</v>
      </c>
      <c r="B606" s="547"/>
      <c r="C606" s="1546"/>
      <c r="D606" s="290"/>
      <c r="E606" s="417" t="s">
        <v>158</v>
      </c>
      <c r="F606" s="543"/>
      <c r="G606" s="542"/>
      <c r="H606" s="541"/>
      <c r="I606" s="540"/>
    </row>
    <row r="607" spans="1:9" ht="16.5" thickBot="1">
      <c r="A607" s="1006">
        <v>22020101</v>
      </c>
      <c r="B607" s="310" t="s">
        <v>63</v>
      </c>
      <c r="C607" s="1546"/>
      <c r="D607" s="986">
        <v>31931500</v>
      </c>
      <c r="E607" s="1027" t="s">
        <v>157</v>
      </c>
      <c r="F607" s="543">
        <v>0</v>
      </c>
      <c r="G607" s="166">
        <v>120000</v>
      </c>
      <c r="H607" s="541">
        <v>70000</v>
      </c>
      <c r="I607" s="164">
        <v>120000</v>
      </c>
    </row>
    <row r="608" spans="1:9" ht="15.75" thickBot="1">
      <c r="A608" s="1006">
        <v>22020102</v>
      </c>
      <c r="B608" s="547"/>
      <c r="C608" s="1546"/>
      <c r="D608" s="986">
        <v>31931500</v>
      </c>
      <c r="E608" s="1027" t="s">
        <v>156</v>
      </c>
      <c r="F608" s="543"/>
      <c r="G608" s="542"/>
      <c r="H608" s="541"/>
      <c r="I608" s="996"/>
    </row>
    <row r="609" spans="1:9" ht="15.75" thickBot="1">
      <c r="A609" s="1006">
        <v>22020103</v>
      </c>
      <c r="B609" s="547"/>
      <c r="C609" s="1546"/>
      <c r="D609" s="986">
        <v>31931500</v>
      </c>
      <c r="E609" s="1027" t="s">
        <v>155</v>
      </c>
      <c r="F609" s="543"/>
      <c r="G609" s="542"/>
      <c r="H609" s="541"/>
      <c r="I609" s="996"/>
    </row>
    <row r="610" spans="1:9">
      <c r="A610" s="1006">
        <v>22020104</v>
      </c>
      <c r="B610" s="547"/>
      <c r="C610" s="1546"/>
      <c r="D610" s="986">
        <v>31931500</v>
      </c>
      <c r="E610" s="1027" t="s">
        <v>154</v>
      </c>
      <c r="F610" s="543"/>
      <c r="G610" s="542"/>
      <c r="H610" s="541"/>
      <c r="I610" s="996"/>
    </row>
    <row r="611" spans="1:9" ht="15.75" thickBot="1">
      <c r="A611" s="883">
        <v>22020300</v>
      </c>
      <c r="B611" s="547"/>
      <c r="C611" s="1546"/>
      <c r="D611" s="290"/>
      <c r="E611" s="496" t="s">
        <v>468</v>
      </c>
      <c r="F611" s="1008"/>
      <c r="G611" s="1023"/>
      <c r="H611" s="1007"/>
      <c r="I611" s="1022"/>
    </row>
    <row r="612" spans="1:9">
      <c r="A612" s="246">
        <v>22020302</v>
      </c>
      <c r="B612" s="547"/>
      <c r="C612" s="1545"/>
      <c r="D612" s="986">
        <v>31931500</v>
      </c>
      <c r="E612" s="487" t="s">
        <v>467</v>
      </c>
      <c r="F612" s="543"/>
      <c r="G612" s="542"/>
      <c r="H612" s="541"/>
      <c r="I612" s="996"/>
    </row>
    <row r="613" spans="1:9" ht="15.75" thickBot="1">
      <c r="A613" s="883">
        <v>22020500</v>
      </c>
      <c r="B613" s="547"/>
      <c r="C613" s="1546"/>
      <c r="D613" s="290"/>
      <c r="E613" s="496" t="s">
        <v>192</v>
      </c>
      <c r="F613" s="1008"/>
      <c r="G613" s="1023"/>
      <c r="H613" s="1007"/>
      <c r="I613" s="1022"/>
    </row>
    <row r="614" spans="1:9">
      <c r="A614" s="246">
        <v>22020601</v>
      </c>
      <c r="B614" s="310" t="s">
        <v>63</v>
      </c>
      <c r="C614" s="1545"/>
      <c r="D614" s="986">
        <v>31931500</v>
      </c>
      <c r="E614" s="487" t="s">
        <v>466</v>
      </c>
      <c r="F614" s="543">
        <v>781928</v>
      </c>
      <c r="G614" s="542">
        <v>1000000</v>
      </c>
      <c r="H614" s="541">
        <v>841230</v>
      </c>
      <c r="I614" s="996">
        <v>1000000</v>
      </c>
    </row>
    <row r="615" spans="1:9" ht="16.5" thickBot="1">
      <c r="A615" s="1086">
        <v>220210</v>
      </c>
      <c r="B615" s="547"/>
      <c r="C615" s="1545"/>
      <c r="D615" s="157"/>
      <c r="E615" s="492" t="s">
        <v>323</v>
      </c>
      <c r="F615" s="543"/>
      <c r="G615" s="542"/>
      <c r="H615" s="541"/>
      <c r="I615" s="996"/>
    </row>
    <row r="616" spans="1:9" ht="15.75" thickBot="1">
      <c r="A616" s="1085">
        <v>22021001</v>
      </c>
      <c r="B616" s="310" t="s">
        <v>63</v>
      </c>
      <c r="C616" s="1545"/>
      <c r="D616" s="986">
        <v>31931500</v>
      </c>
      <c r="E616" s="801" t="s">
        <v>238</v>
      </c>
      <c r="F616" s="543">
        <v>490000</v>
      </c>
      <c r="G616" s="542">
        <v>550000</v>
      </c>
      <c r="H616" s="541">
        <v>513000</v>
      </c>
      <c r="I616" s="996">
        <v>550000</v>
      </c>
    </row>
    <row r="617" spans="1:9" ht="30.75" thickBot="1">
      <c r="A617" s="1085">
        <v>22021002</v>
      </c>
      <c r="B617" s="547"/>
      <c r="C617" s="1545"/>
      <c r="D617" s="986">
        <v>31931500</v>
      </c>
      <c r="E617" s="801" t="s">
        <v>359</v>
      </c>
      <c r="F617" s="543"/>
      <c r="G617" s="542"/>
      <c r="H617" s="541"/>
      <c r="I617" s="996"/>
    </row>
    <row r="618" spans="1:9" ht="15.75" thickBot="1">
      <c r="A618" s="1084">
        <v>22021011</v>
      </c>
      <c r="B618" s="298" t="s">
        <v>63</v>
      </c>
      <c r="C618" s="1552"/>
      <c r="D618" s="988">
        <v>31931500</v>
      </c>
      <c r="E618" s="1083" t="s">
        <v>216</v>
      </c>
      <c r="F618" s="539">
        <v>401333</v>
      </c>
      <c r="G618" s="538">
        <v>500000</v>
      </c>
      <c r="H618" s="537">
        <v>470112</v>
      </c>
      <c r="I618" s="1020">
        <v>500000</v>
      </c>
    </row>
    <row r="619" spans="1:9" ht="15.75" thickBot="1">
      <c r="A619" s="876"/>
      <c r="B619" s="277"/>
      <c r="C619" s="1519"/>
      <c r="D619" s="353"/>
      <c r="E619" s="660" t="s">
        <v>149</v>
      </c>
      <c r="F619" s="527">
        <f>SUM(F588:F604)</f>
        <v>5962302</v>
      </c>
      <c r="G619" s="526">
        <f>SUM(G588:G604)</f>
        <v>10793538.539999999</v>
      </c>
      <c r="H619" s="1072">
        <f>SUM(H588:H604)</f>
        <v>5358830</v>
      </c>
      <c r="I619" s="525">
        <f>SUM(I588:I604)</f>
        <v>7159362</v>
      </c>
    </row>
    <row r="620" spans="1:9" ht="15.75" thickBot="1">
      <c r="A620" s="1082"/>
      <c r="B620" s="269"/>
      <c r="C620" s="1518"/>
      <c r="D620" s="1081"/>
      <c r="E620" s="1080" t="s">
        <v>148</v>
      </c>
      <c r="F620" s="1079">
        <f>SUM(F607:F618)</f>
        <v>1673261</v>
      </c>
      <c r="G620" s="1078">
        <f>SUM(G607:G618)</f>
        <v>2170000</v>
      </c>
      <c r="H620" s="1077">
        <f>SUM(H607:H618)</f>
        <v>1894342</v>
      </c>
      <c r="I620" s="1076">
        <f>SUM(I607:I618)</f>
        <v>2170000</v>
      </c>
    </row>
    <row r="621" spans="1:9" ht="15.75" thickBot="1">
      <c r="A621" s="1075"/>
      <c r="B621" s="1074"/>
      <c r="C621" s="1553"/>
      <c r="D621" s="1073"/>
      <c r="E621" s="660" t="s">
        <v>0</v>
      </c>
      <c r="F621" s="527">
        <f>SUM(F619:F620)</f>
        <v>7635563</v>
      </c>
      <c r="G621" s="526">
        <f>SUM(G619:G620)</f>
        <v>12963538.539999999</v>
      </c>
      <c r="H621" s="1072">
        <f>SUM(H619:H620)</f>
        <v>7253172</v>
      </c>
      <c r="I621" s="525">
        <f>SUM(I619:I620)</f>
        <v>9329362</v>
      </c>
    </row>
    <row r="622" spans="1:9" ht="15.75">
      <c r="A622" s="1903" t="s">
        <v>144</v>
      </c>
      <c r="B622" s="1904"/>
      <c r="C622" s="1904"/>
      <c r="D622" s="1904"/>
      <c r="E622" s="1904"/>
      <c r="F622" s="1904"/>
      <c r="G622" s="1904"/>
      <c r="H622" s="1904"/>
      <c r="I622" s="1905"/>
    </row>
    <row r="623" spans="1:9" ht="15.75">
      <c r="A623" s="1906" t="s">
        <v>143</v>
      </c>
      <c r="B623" s="1907"/>
      <c r="C623" s="1907"/>
      <c r="D623" s="1907"/>
      <c r="E623" s="1907"/>
      <c r="F623" s="1907"/>
      <c r="G623" s="1907"/>
      <c r="H623" s="1907"/>
      <c r="I623" s="1908"/>
    </row>
    <row r="624" spans="1:9" ht="15.75">
      <c r="A624" s="1837" t="s">
        <v>883</v>
      </c>
      <c r="B624" s="1838"/>
      <c r="C624" s="1838"/>
      <c r="D624" s="1838"/>
      <c r="E624" s="1838"/>
      <c r="F624" s="1838"/>
      <c r="G624" s="1838"/>
      <c r="H624" s="1838"/>
      <c r="I624" s="1839"/>
    </row>
    <row r="625" spans="1:9">
      <c r="A625" s="1909" t="s">
        <v>188</v>
      </c>
      <c r="B625" s="1910"/>
      <c r="C625" s="1910"/>
      <c r="D625" s="1910"/>
      <c r="E625" s="1910"/>
      <c r="F625" s="1910"/>
      <c r="G625" s="1910"/>
      <c r="H625" s="1910"/>
      <c r="I625" s="1911"/>
    </row>
    <row r="626" spans="1:9" ht="15.75" thickBot="1">
      <c r="A626" s="1894" t="s">
        <v>465</v>
      </c>
      <c r="B626" s="1895"/>
      <c r="C626" s="1895"/>
      <c r="D626" s="1895"/>
      <c r="E626" s="1895"/>
      <c r="F626" s="1895"/>
      <c r="G626" s="1895"/>
      <c r="H626" s="1895"/>
      <c r="I626" s="1896"/>
    </row>
    <row r="627" spans="1:9" ht="43.5" thickBot="1">
      <c r="A627" s="348" t="s">
        <v>142</v>
      </c>
      <c r="B627" s="347" t="s">
        <v>141</v>
      </c>
      <c r="C627" s="1513" t="s">
        <v>140</v>
      </c>
      <c r="D627" s="471" t="s">
        <v>139</v>
      </c>
      <c r="E627" s="378" t="s">
        <v>138</v>
      </c>
      <c r="F627" s="222" t="s">
        <v>909</v>
      </c>
      <c r="G627" s="223" t="s">
        <v>908</v>
      </c>
      <c r="H627" s="222" t="s">
        <v>888</v>
      </c>
      <c r="I627" s="221" t="s">
        <v>882</v>
      </c>
    </row>
    <row r="628" spans="1:9">
      <c r="A628" s="892">
        <v>20000000</v>
      </c>
      <c r="B628" s="891"/>
      <c r="C628" s="1554"/>
      <c r="D628" s="922"/>
      <c r="E628" s="505" t="s">
        <v>186</v>
      </c>
      <c r="F628" s="889"/>
      <c r="G628" s="888"/>
      <c r="H628" s="887"/>
      <c r="I628" s="886"/>
    </row>
    <row r="629" spans="1:9">
      <c r="A629" s="885">
        <v>21000000</v>
      </c>
      <c r="B629" s="323"/>
      <c r="C629" s="1550"/>
      <c r="D629" s="343"/>
      <c r="E629" s="331" t="s">
        <v>149</v>
      </c>
      <c r="F629" s="543"/>
      <c r="G629" s="542"/>
      <c r="H629" s="541"/>
      <c r="I629" s="540"/>
    </row>
    <row r="630" spans="1:9" ht="15.75" thickBot="1">
      <c r="A630" s="885">
        <v>21010000</v>
      </c>
      <c r="B630" s="323"/>
      <c r="C630" s="1550"/>
      <c r="D630" s="343"/>
      <c r="E630" s="331" t="s">
        <v>185</v>
      </c>
      <c r="F630" s="543"/>
      <c r="G630" s="542"/>
      <c r="H630" s="312">
        <f>G630/12*9</f>
        <v>0</v>
      </c>
      <c r="I630" s="540"/>
    </row>
    <row r="631" spans="1:9" ht="15.75" thickBot="1">
      <c r="A631" s="336">
        <v>21010103</v>
      </c>
      <c r="B631" s="547"/>
      <c r="C631" s="1551"/>
      <c r="D631" s="986">
        <v>31931500</v>
      </c>
      <c r="E631" s="426" t="s">
        <v>184</v>
      </c>
      <c r="F631" s="543"/>
      <c r="G631" s="542"/>
      <c r="H631" s="312">
        <f>G631/12*9</f>
        <v>0</v>
      </c>
      <c r="I631" s="540"/>
    </row>
    <row r="632" spans="1:9" ht="15.75" thickBot="1">
      <c r="A632" s="336">
        <v>21010104</v>
      </c>
      <c r="B632" s="547"/>
      <c r="C632" s="1551"/>
      <c r="D632" s="986">
        <v>31931500</v>
      </c>
      <c r="E632" s="426" t="s">
        <v>183</v>
      </c>
      <c r="F632" s="543"/>
      <c r="G632" s="542"/>
      <c r="H632" s="312">
        <f>G632/12*9</f>
        <v>0</v>
      </c>
      <c r="I632" s="540"/>
    </row>
    <row r="633" spans="1:9" ht="15.75" thickBot="1">
      <c r="A633" s="336">
        <v>21010105</v>
      </c>
      <c r="B633" s="547"/>
      <c r="C633" s="1551"/>
      <c r="D633" s="986">
        <v>31931500</v>
      </c>
      <c r="E633" s="426" t="s">
        <v>464</v>
      </c>
      <c r="F633" s="543"/>
      <c r="G633" s="542"/>
      <c r="H633" s="312">
        <f>G633/12*9</f>
        <v>0</v>
      </c>
      <c r="I633" s="540"/>
    </row>
    <row r="634" spans="1:9">
      <c r="A634" s="335"/>
      <c r="B634" s="547"/>
      <c r="C634" s="1551"/>
      <c r="D634" s="986">
        <v>31931500</v>
      </c>
      <c r="E634" s="426" t="s">
        <v>463</v>
      </c>
      <c r="F634" s="543"/>
      <c r="G634" s="542"/>
      <c r="H634" s="312">
        <f>G634/12*9</f>
        <v>0</v>
      </c>
      <c r="I634" s="540"/>
    </row>
    <row r="635" spans="1:9">
      <c r="A635" s="334"/>
      <c r="B635" s="333"/>
      <c r="C635" s="1530"/>
      <c r="D635" s="332"/>
      <c r="E635" s="331" t="s">
        <v>179</v>
      </c>
      <c r="F635" s="163"/>
      <c r="G635" s="330"/>
      <c r="H635" s="329"/>
      <c r="I635" s="328">
        <v>0</v>
      </c>
    </row>
    <row r="636" spans="1:9" ht="15.75" thickBot="1">
      <c r="A636" s="885">
        <v>21020300</v>
      </c>
      <c r="B636" s="323"/>
      <c r="C636" s="1550"/>
      <c r="D636" s="343"/>
      <c r="E636" s="331" t="s">
        <v>178</v>
      </c>
      <c r="F636" s="543"/>
      <c r="G636" s="542"/>
      <c r="H636" s="541"/>
      <c r="I636" s="540"/>
    </row>
    <row r="637" spans="1:9" ht="15.75" thickBot="1">
      <c r="A637" s="336">
        <v>21020301</v>
      </c>
      <c r="B637" s="547"/>
      <c r="C637" s="1551"/>
      <c r="D637" s="986">
        <v>31931500</v>
      </c>
      <c r="E637" s="325" t="s">
        <v>171</v>
      </c>
      <c r="F637" s="543"/>
      <c r="G637" s="542"/>
      <c r="H637" s="312">
        <f>G637/12*9</f>
        <v>0</v>
      </c>
      <c r="I637" s="540"/>
    </row>
    <row r="638" spans="1:9" ht="15.75" thickBot="1">
      <c r="A638" s="336">
        <v>21020302</v>
      </c>
      <c r="B638" s="547"/>
      <c r="C638" s="1551"/>
      <c r="D638" s="986">
        <v>31931500</v>
      </c>
      <c r="E638" s="325" t="s">
        <v>169</v>
      </c>
      <c r="F638" s="543"/>
      <c r="G638" s="542"/>
      <c r="H638" s="312">
        <f>G638/12*9</f>
        <v>0</v>
      </c>
      <c r="I638" s="540"/>
    </row>
    <row r="639" spans="1:9" ht="15.75" thickBot="1">
      <c r="A639" s="336">
        <v>21020303</v>
      </c>
      <c r="B639" s="547"/>
      <c r="C639" s="1551"/>
      <c r="D639" s="986">
        <v>31931500</v>
      </c>
      <c r="E639" s="325" t="s">
        <v>167</v>
      </c>
      <c r="F639" s="543"/>
      <c r="G639" s="542"/>
      <c r="H639" s="312">
        <f>G639/12*9</f>
        <v>0</v>
      </c>
      <c r="I639" s="540"/>
    </row>
    <row r="640" spans="1:9" ht="15.75" thickBot="1">
      <c r="A640" s="336">
        <v>21020304</v>
      </c>
      <c r="B640" s="547"/>
      <c r="C640" s="1551"/>
      <c r="D640" s="986">
        <v>31931500</v>
      </c>
      <c r="E640" s="325" t="s">
        <v>165</v>
      </c>
      <c r="F640" s="543"/>
      <c r="G640" s="542"/>
      <c r="H640" s="312">
        <f>G640/12*9</f>
        <v>0</v>
      </c>
      <c r="I640" s="540"/>
    </row>
    <row r="641" spans="1:9">
      <c r="A641" s="336">
        <v>21020315</v>
      </c>
      <c r="B641" s="547"/>
      <c r="C641" s="1551"/>
      <c r="D641" s="986">
        <v>31931500</v>
      </c>
      <c r="E641" s="325" t="s">
        <v>161</v>
      </c>
      <c r="F641" s="543"/>
      <c r="G641" s="542"/>
      <c r="H641" s="312">
        <f>G641/12*9</f>
        <v>0</v>
      </c>
      <c r="I641" s="540"/>
    </row>
    <row r="642" spans="1:9" ht="15.75" thickBot="1">
      <c r="A642" s="885">
        <v>21020400</v>
      </c>
      <c r="B642" s="323"/>
      <c r="C642" s="1550"/>
      <c r="D642" s="343"/>
      <c r="E642" s="331" t="s">
        <v>174</v>
      </c>
      <c r="F642" s="543"/>
      <c r="G642" s="542"/>
      <c r="H642" s="541"/>
      <c r="I642" s="540"/>
    </row>
    <row r="643" spans="1:9" ht="15.75" thickBot="1">
      <c r="A643" s="336">
        <v>21020401</v>
      </c>
      <c r="B643" s="547"/>
      <c r="C643" s="1551"/>
      <c r="D643" s="986">
        <v>31931500</v>
      </c>
      <c r="E643" s="325" t="s">
        <v>171</v>
      </c>
      <c r="F643" s="543"/>
      <c r="G643" s="542"/>
      <c r="H643" s="541"/>
      <c r="I643" s="540"/>
    </row>
    <row r="644" spans="1:9" ht="15.75" thickBot="1">
      <c r="A644" s="336">
        <v>21020402</v>
      </c>
      <c r="B644" s="547"/>
      <c r="C644" s="1551"/>
      <c r="D644" s="986">
        <v>31931500</v>
      </c>
      <c r="E644" s="325" t="s">
        <v>169</v>
      </c>
      <c r="F644" s="543"/>
      <c r="G644" s="542"/>
      <c r="H644" s="541"/>
      <c r="I644" s="540"/>
    </row>
    <row r="645" spans="1:9" ht="15.75" thickBot="1">
      <c r="A645" s="336">
        <v>21020403</v>
      </c>
      <c r="B645" s="547"/>
      <c r="C645" s="1551"/>
      <c r="D645" s="986">
        <v>31931500</v>
      </c>
      <c r="E645" s="325" t="s">
        <v>167</v>
      </c>
      <c r="F645" s="543"/>
      <c r="G645" s="542"/>
      <c r="H645" s="541"/>
      <c r="I645" s="540"/>
    </row>
    <row r="646" spans="1:9" ht="15.75" thickBot="1">
      <c r="A646" s="336">
        <v>21020404</v>
      </c>
      <c r="B646" s="547"/>
      <c r="C646" s="1551"/>
      <c r="D646" s="986">
        <v>31931500</v>
      </c>
      <c r="E646" s="325" t="s">
        <v>165</v>
      </c>
      <c r="F646" s="543"/>
      <c r="G646" s="542"/>
      <c r="H646" s="541"/>
      <c r="I646" s="540"/>
    </row>
    <row r="647" spans="1:9" ht="15.75" thickBot="1">
      <c r="A647" s="336">
        <v>21020413</v>
      </c>
      <c r="B647" s="547"/>
      <c r="C647" s="1551"/>
      <c r="D647" s="986">
        <v>31931500</v>
      </c>
      <c r="E647" s="325" t="s">
        <v>462</v>
      </c>
      <c r="F647" s="543"/>
      <c r="G647" s="542"/>
      <c r="H647" s="541"/>
      <c r="I647" s="540"/>
    </row>
    <row r="648" spans="1:9">
      <c r="A648" s="336">
        <v>21020415</v>
      </c>
      <c r="B648" s="547"/>
      <c r="C648" s="1551"/>
      <c r="D648" s="986">
        <v>31931500</v>
      </c>
      <c r="E648" s="325" t="s">
        <v>161</v>
      </c>
      <c r="F648" s="543"/>
      <c r="G648" s="542"/>
      <c r="H648" s="541"/>
      <c r="I648" s="540"/>
    </row>
    <row r="649" spans="1:9" ht="15.75" thickBot="1">
      <c r="A649" s="883">
        <v>22020700</v>
      </c>
      <c r="B649" s="291"/>
      <c r="C649" s="1546"/>
      <c r="D649" s="290"/>
      <c r="E649" s="1071" t="s">
        <v>347</v>
      </c>
      <c r="F649" s="543"/>
      <c r="G649" s="542"/>
      <c r="H649" s="541"/>
      <c r="I649" s="540"/>
    </row>
    <row r="650" spans="1:9">
      <c r="A650" s="246">
        <v>22020703</v>
      </c>
      <c r="B650" s="310" t="s">
        <v>63</v>
      </c>
      <c r="C650" s="1545"/>
      <c r="D650" s="986">
        <v>31931500</v>
      </c>
      <c r="E650" s="244" t="s">
        <v>461</v>
      </c>
      <c r="F650" s="543">
        <v>1010927</v>
      </c>
      <c r="G650" s="542">
        <v>1500000</v>
      </c>
      <c r="H650" s="541">
        <v>1100000</v>
      </c>
      <c r="I650" s="996">
        <v>2000000</v>
      </c>
    </row>
    <row r="651" spans="1:9">
      <c r="A651" s="883"/>
      <c r="B651" s="291"/>
      <c r="C651" s="1546"/>
      <c r="D651" s="290"/>
      <c r="E651" s="417" t="s">
        <v>149</v>
      </c>
      <c r="F651" s="1070">
        <f>SUM(F631:F648)</f>
        <v>0</v>
      </c>
      <c r="G651" s="1070">
        <f>SUM(G631:G648)</f>
        <v>0</v>
      </c>
      <c r="H651" s="1070">
        <f>SUM(H631:H648)</f>
        <v>0</v>
      </c>
      <c r="I651" s="1070">
        <f>SUM(I631:I648)</f>
        <v>0</v>
      </c>
    </row>
    <row r="652" spans="1:9" ht="15.75" customHeight="1">
      <c r="A652" s="927"/>
      <c r="B652" s="926"/>
      <c r="C652" s="1555"/>
      <c r="D652" s="1068"/>
      <c r="E652" s="1069" t="s">
        <v>148</v>
      </c>
      <c r="F652" s="1067">
        <f>SUM(F650)</f>
        <v>1010927</v>
      </c>
      <c r="G652" s="1067">
        <f>SUM(G650)</f>
        <v>1500000</v>
      </c>
      <c r="H652" s="1067">
        <f>SUM(H650)</f>
        <v>1100000</v>
      </c>
      <c r="I652" s="1067">
        <f>SUM(I650)</f>
        <v>2000000</v>
      </c>
    </row>
    <row r="653" spans="1:9" ht="15.75" thickBot="1">
      <c r="A653" s="927"/>
      <c r="B653" s="926"/>
      <c r="C653" s="1555"/>
      <c r="D653" s="1068"/>
      <c r="E653" s="584" t="s">
        <v>0</v>
      </c>
      <c r="F653" s="1067">
        <f>SUM(F651:F652)</f>
        <v>1010927</v>
      </c>
      <c r="G653" s="1067">
        <f>SUM(G651:G652)</f>
        <v>1500000</v>
      </c>
      <c r="H653" s="1067">
        <f>SUM(H651:H652)</f>
        <v>1100000</v>
      </c>
      <c r="I653" s="1067">
        <f>SUM(I651:I652)</f>
        <v>2000000</v>
      </c>
    </row>
    <row r="654" spans="1:9" ht="15.75">
      <c r="A654" s="1891" t="s">
        <v>144</v>
      </c>
      <c r="B654" s="1892"/>
      <c r="C654" s="1892"/>
      <c r="D654" s="1892"/>
      <c r="E654" s="1892"/>
      <c r="F654" s="1892"/>
      <c r="G654" s="1892"/>
      <c r="H654" s="1892"/>
      <c r="I654" s="1893"/>
    </row>
    <row r="655" spans="1:9" ht="15.75">
      <c r="A655" s="1888" t="s">
        <v>143</v>
      </c>
      <c r="B655" s="1889"/>
      <c r="C655" s="1889"/>
      <c r="D655" s="1889"/>
      <c r="E655" s="1889"/>
      <c r="F655" s="1889"/>
      <c r="G655" s="1889"/>
      <c r="H655" s="1889"/>
      <c r="I655" s="1890"/>
    </row>
    <row r="656" spans="1:9" ht="15.75">
      <c r="A656" s="1783" t="s">
        <v>883</v>
      </c>
      <c r="B656" s="1784"/>
      <c r="C656" s="1784"/>
      <c r="D656" s="1784"/>
      <c r="E656" s="1784"/>
      <c r="F656" s="1784"/>
      <c r="G656" s="1784"/>
      <c r="H656" s="1784"/>
      <c r="I656" s="1785"/>
    </row>
    <row r="657" spans="1:9">
      <c r="A657" s="1816" t="s">
        <v>231</v>
      </c>
      <c r="B657" s="1817"/>
      <c r="C657" s="1817"/>
      <c r="D657" s="1817"/>
      <c r="E657" s="1817"/>
      <c r="F657" s="1817"/>
      <c r="G657" s="1817"/>
      <c r="H657" s="1817"/>
      <c r="I657" s="1818"/>
    </row>
    <row r="658" spans="1:9" ht="15.75" thickBot="1">
      <c r="A658" s="1843" t="s">
        <v>460</v>
      </c>
      <c r="B658" s="1844"/>
      <c r="C658" s="1844"/>
      <c r="D658" s="1844"/>
      <c r="E658" s="1844"/>
      <c r="F658" s="1844"/>
      <c r="G658" s="1844"/>
      <c r="H658" s="1844"/>
      <c r="I658" s="1845"/>
    </row>
    <row r="659" spans="1:9" ht="43.5" thickBot="1">
      <c r="A659" s="348" t="s">
        <v>223</v>
      </c>
      <c r="B659" s="347" t="s">
        <v>222</v>
      </c>
      <c r="C659" s="1513" t="s">
        <v>221</v>
      </c>
      <c r="D659" s="471" t="s">
        <v>220</v>
      </c>
      <c r="E659" s="518" t="s">
        <v>138</v>
      </c>
      <c r="F659" s="222" t="s">
        <v>909</v>
      </c>
      <c r="G659" s="223" t="s">
        <v>908</v>
      </c>
      <c r="H659" s="222" t="s">
        <v>888</v>
      </c>
      <c r="I659" s="221" t="s">
        <v>882</v>
      </c>
    </row>
    <row r="660" spans="1:9">
      <c r="A660" s="850">
        <v>11200100001</v>
      </c>
      <c r="B660" s="333" t="s">
        <v>63</v>
      </c>
      <c r="C660" s="1522"/>
      <c r="D660" s="951">
        <v>31931500</v>
      </c>
      <c r="E660" s="601" t="s">
        <v>459</v>
      </c>
      <c r="F660" s="467">
        <f>SUM(F727)</f>
        <v>70472876</v>
      </c>
      <c r="G660" s="466">
        <f>SUM(G727)</f>
        <v>110375300</v>
      </c>
      <c r="H660" s="465">
        <f>SUM(H727)</f>
        <v>57893032.880000003</v>
      </c>
      <c r="I660" s="464">
        <f>SUM(I727)</f>
        <v>114789065</v>
      </c>
    </row>
    <row r="661" spans="1:9">
      <c r="A661" s="486"/>
      <c r="B661" s="408"/>
      <c r="C661" s="1533"/>
      <c r="D661" s="303"/>
      <c r="E661" s="590"/>
      <c r="F661" s="589"/>
      <c r="G661" s="330"/>
      <c r="H661" s="588"/>
      <c r="I661" s="587"/>
    </row>
    <row r="662" spans="1:9">
      <c r="A662" s="486"/>
      <c r="B662" s="408"/>
      <c r="C662" s="1533"/>
      <c r="D662" s="303"/>
      <c r="E662" s="590"/>
      <c r="F662" s="589"/>
      <c r="G662" s="330"/>
      <c r="H662" s="588"/>
      <c r="I662" s="587"/>
    </row>
    <row r="663" spans="1:9">
      <c r="A663" s="486"/>
      <c r="B663" s="408"/>
      <c r="C663" s="1533"/>
      <c r="D663" s="303"/>
      <c r="E663" s="590"/>
      <c r="F663" s="589"/>
      <c r="G663" s="330"/>
      <c r="H663" s="588"/>
      <c r="I663" s="587"/>
    </row>
    <row r="664" spans="1:9">
      <c r="A664" s="486"/>
      <c r="B664" s="408"/>
      <c r="C664" s="1533"/>
      <c r="D664" s="303"/>
      <c r="E664" s="590"/>
      <c r="F664" s="589"/>
      <c r="G664" s="330"/>
      <c r="H664" s="588"/>
      <c r="I664" s="587"/>
    </row>
    <row r="665" spans="1:9">
      <c r="A665" s="486"/>
      <c r="B665" s="408"/>
      <c r="C665" s="1533"/>
      <c r="D665" s="303"/>
      <c r="E665" s="590"/>
      <c r="F665" s="589"/>
      <c r="G665" s="330"/>
      <c r="H665" s="588"/>
      <c r="I665" s="587"/>
    </row>
    <row r="666" spans="1:9">
      <c r="A666" s="486"/>
      <c r="B666" s="408"/>
      <c r="C666" s="1533"/>
      <c r="D666" s="303"/>
      <c r="E666" s="590"/>
      <c r="F666" s="589"/>
      <c r="G666" s="330"/>
      <c r="H666" s="588"/>
      <c r="I666" s="587"/>
    </row>
    <row r="667" spans="1:9">
      <c r="A667" s="486"/>
      <c r="B667" s="408"/>
      <c r="C667" s="1533"/>
      <c r="D667" s="303"/>
      <c r="E667" s="590"/>
      <c r="F667" s="589"/>
      <c r="G667" s="330"/>
      <c r="H667" s="588"/>
      <c r="I667" s="587"/>
    </row>
    <row r="668" spans="1:9">
      <c r="A668" s="486"/>
      <c r="B668" s="408"/>
      <c r="C668" s="1533"/>
      <c r="D668" s="303"/>
      <c r="E668" s="590"/>
      <c r="F668" s="589"/>
      <c r="G668" s="330"/>
      <c r="H668" s="588"/>
      <c r="I668" s="587"/>
    </row>
    <row r="669" spans="1:9">
      <c r="A669" s="486"/>
      <c r="B669" s="408"/>
      <c r="C669" s="1533"/>
      <c r="D669" s="303"/>
      <c r="E669" s="590"/>
      <c r="F669" s="589"/>
      <c r="G669" s="330"/>
      <c r="H669" s="588"/>
      <c r="I669" s="587"/>
    </row>
    <row r="670" spans="1:9">
      <c r="A670" s="486"/>
      <c r="B670" s="408"/>
      <c r="C670" s="1533"/>
      <c r="D670" s="303"/>
      <c r="E670" s="590"/>
      <c r="F670" s="589"/>
      <c r="G670" s="330"/>
      <c r="H670" s="588"/>
      <c r="I670" s="587"/>
    </row>
    <row r="671" spans="1:9">
      <c r="A671" s="486"/>
      <c r="B671" s="408"/>
      <c r="C671" s="1533"/>
      <c r="D671" s="303"/>
      <c r="E671" s="590"/>
      <c r="F671" s="589"/>
      <c r="G671" s="330"/>
      <c r="H671" s="588"/>
      <c r="I671" s="587"/>
    </row>
    <row r="672" spans="1:9">
      <c r="A672" s="486"/>
      <c r="B672" s="408"/>
      <c r="C672" s="1533"/>
      <c r="D672" s="303"/>
      <c r="E672" s="590"/>
      <c r="F672" s="589"/>
      <c r="G672" s="330"/>
      <c r="H672" s="588"/>
      <c r="I672" s="587"/>
    </row>
    <row r="673" spans="1:9">
      <c r="A673" s="486"/>
      <c r="B673" s="408"/>
      <c r="C673" s="1533"/>
      <c r="D673" s="303"/>
      <c r="E673" s="590"/>
      <c r="F673" s="589"/>
      <c r="G673" s="330"/>
      <c r="H673" s="588"/>
      <c r="I673" s="587"/>
    </row>
    <row r="674" spans="1:9">
      <c r="A674" s="486"/>
      <c r="B674" s="408"/>
      <c r="C674" s="1533"/>
      <c r="D674" s="303"/>
      <c r="E674" s="590"/>
      <c r="F674" s="589"/>
      <c r="G674" s="330"/>
      <c r="H674" s="588"/>
      <c r="I674" s="587"/>
    </row>
    <row r="675" spans="1:9" ht="15.75" thickBot="1">
      <c r="A675" s="486"/>
      <c r="B675" s="408"/>
      <c r="C675" s="1533"/>
      <c r="D675" s="303"/>
      <c r="E675" s="590"/>
      <c r="F675" s="589"/>
      <c r="G675" s="330"/>
      <c r="H675" s="588"/>
      <c r="I675" s="1066"/>
    </row>
    <row r="676" spans="1:9" ht="15.75" thickBot="1">
      <c r="A676" s="849"/>
      <c r="B676" s="449"/>
      <c r="C676" s="1556"/>
      <c r="D676" s="448"/>
      <c r="E676" s="579" t="s">
        <v>0</v>
      </c>
      <c r="F676" s="1065">
        <f>SUM(F660:F675)</f>
        <v>70472876</v>
      </c>
      <c r="G676" s="1064">
        <f>SUM(G660:G675)</f>
        <v>110375300</v>
      </c>
      <c r="H676" s="1063">
        <f>SUM(H660:H675)</f>
        <v>57893032.880000003</v>
      </c>
      <c r="I676" s="1143">
        <f>SUM(I660:I675)</f>
        <v>114789065</v>
      </c>
    </row>
    <row r="677" spans="1:9" ht="15.75" thickBot="1">
      <c r="A677" s="1882" t="s">
        <v>225</v>
      </c>
      <c r="B677" s="1883"/>
      <c r="C677" s="1883"/>
      <c r="D677" s="1883"/>
      <c r="E677" s="1883"/>
      <c r="F677" s="1883"/>
      <c r="G677" s="1883"/>
      <c r="H677" s="1883"/>
      <c r="I677" s="1884"/>
    </row>
    <row r="678" spans="1:9" ht="15.75" thickBot="1">
      <c r="A678" s="1062"/>
      <c r="B678" s="1061"/>
      <c r="C678" s="1557"/>
      <c r="D678" s="1060"/>
      <c r="E678" s="1059" t="s">
        <v>149</v>
      </c>
      <c r="F678" s="845">
        <f t="shared" ref="F678:I679" si="21">SUM(F725)</f>
        <v>57209700</v>
      </c>
      <c r="G678" s="1058">
        <f t="shared" si="21"/>
        <v>92375300</v>
      </c>
      <c r="H678" s="440">
        <f t="shared" si="21"/>
        <v>47658975</v>
      </c>
      <c r="I678" s="439">
        <f t="shared" si="21"/>
        <v>94789065</v>
      </c>
    </row>
    <row r="679" spans="1:9" ht="15.75" thickBot="1">
      <c r="A679" s="849"/>
      <c r="B679" s="1057"/>
      <c r="C679" s="1556"/>
      <c r="D679" s="1056"/>
      <c r="E679" s="1055" t="s">
        <v>148</v>
      </c>
      <c r="F679" s="434">
        <f t="shared" si="21"/>
        <v>13263176</v>
      </c>
      <c r="G679" s="1054">
        <f t="shared" si="21"/>
        <v>18000000</v>
      </c>
      <c r="H679" s="434">
        <f t="shared" si="21"/>
        <v>10234057.880000001</v>
      </c>
      <c r="I679" s="433">
        <f t="shared" si="21"/>
        <v>20000000</v>
      </c>
    </row>
    <row r="680" spans="1:9" ht="15.75" thickBot="1">
      <c r="A680" s="849"/>
      <c r="B680" s="1057"/>
      <c r="C680" s="1556"/>
      <c r="D680" s="1056"/>
      <c r="E680" s="1055" t="s">
        <v>0</v>
      </c>
      <c r="F680" s="434">
        <f>SUM(F678:F679)</f>
        <v>70472876</v>
      </c>
      <c r="G680" s="1054">
        <f>SUM(G678:G679)</f>
        <v>110375300</v>
      </c>
      <c r="H680" s="434">
        <f>SUM(H678:H679)</f>
        <v>57893032.880000003</v>
      </c>
      <c r="I680" s="1142">
        <f>SUM(I678:I679)</f>
        <v>114789065</v>
      </c>
    </row>
    <row r="681" spans="1:9" ht="15.75" thickBot="1">
      <c r="A681" s="820"/>
      <c r="B681" s="713"/>
      <c r="C681" s="1548"/>
      <c r="D681" s="712"/>
      <c r="E681" s="853"/>
      <c r="F681" s="1053"/>
      <c r="G681" s="1053"/>
      <c r="H681" s="1052"/>
      <c r="I681" s="1051"/>
    </row>
    <row r="682" spans="1:9" ht="15.75">
      <c r="A682" s="1891" t="s">
        <v>144</v>
      </c>
      <c r="B682" s="1892"/>
      <c r="C682" s="1892"/>
      <c r="D682" s="1892"/>
      <c r="E682" s="1892"/>
      <c r="F682" s="1892"/>
      <c r="G682" s="1892"/>
      <c r="H682" s="1892"/>
      <c r="I682" s="1893"/>
    </row>
    <row r="683" spans="1:9" ht="15.75">
      <c r="A683" s="1888" t="s">
        <v>143</v>
      </c>
      <c r="B683" s="1889"/>
      <c r="C683" s="1889"/>
      <c r="D683" s="1889"/>
      <c r="E683" s="1889"/>
      <c r="F683" s="1889"/>
      <c r="G683" s="1889"/>
      <c r="H683" s="1889"/>
      <c r="I683" s="1890"/>
    </row>
    <row r="684" spans="1:9" ht="15.75">
      <c r="A684" s="1783" t="s">
        <v>883</v>
      </c>
      <c r="B684" s="1784"/>
      <c r="C684" s="1784"/>
      <c r="D684" s="1784"/>
      <c r="E684" s="1784"/>
      <c r="F684" s="1784"/>
      <c r="G684" s="1784"/>
      <c r="H684" s="1784"/>
      <c r="I684" s="1785"/>
    </row>
    <row r="685" spans="1:9">
      <c r="A685" s="1816" t="s">
        <v>188</v>
      </c>
      <c r="B685" s="1817"/>
      <c r="C685" s="1817"/>
      <c r="D685" s="1817"/>
      <c r="E685" s="1817"/>
      <c r="F685" s="1817"/>
      <c r="G685" s="1817"/>
      <c r="H685" s="1817"/>
      <c r="I685" s="1818"/>
    </row>
    <row r="686" spans="1:9" ht="15.75" thickBot="1">
      <c r="A686" s="1825" t="s">
        <v>458</v>
      </c>
      <c r="B686" s="1826"/>
      <c r="C686" s="1826"/>
      <c r="D686" s="1826"/>
      <c r="E686" s="1826"/>
      <c r="F686" s="1826"/>
      <c r="G686" s="1826"/>
      <c r="H686" s="1826"/>
      <c r="I686" s="1827"/>
    </row>
    <row r="687" spans="1:9" ht="43.5" thickBot="1">
      <c r="A687" s="348" t="s">
        <v>142</v>
      </c>
      <c r="B687" s="347" t="s">
        <v>141</v>
      </c>
      <c r="C687" s="1513" t="s">
        <v>140</v>
      </c>
      <c r="D687" s="471" t="s">
        <v>139</v>
      </c>
      <c r="E687" s="378" t="s">
        <v>138</v>
      </c>
      <c r="F687" s="222" t="s">
        <v>909</v>
      </c>
      <c r="G687" s="223" t="s">
        <v>908</v>
      </c>
      <c r="H687" s="222" t="s">
        <v>888</v>
      </c>
      <c r="I687" s="221" t="s">
        <v>882</v>
      </c>
    </row>
    <row r="688" spans="1:9">
      <c r="A688" s="892">
        <v>20000000</v>
      </c>
      <c r="B688" s="1050"/>
      <c r="C688" s="1558"/>
      <c r="D688" s="1049"/>
      <c r="E688" s="505" t="s">
        <v>186</v>
      </c>
      <c r="F688" s="1048"/>
      <c r="G688" s="1047"/>
      <c r="H688" s="1046"/>
      <c r="I688" s="1045"/>
    </row>
    <row r="689" spans="1:9">
      <c r="A689" s="885">
        <v>21000000</v>
      </c>
      <c r="B689" s="1044"/>
      <c r="C689" s="1559"/>
      <c r="D689" s="1043"/>
      <c r="E689" s="331" t="s">
        <v>149</v>
      </c>
      <c r="F689" s="1042"/>
      <c r="G689" s="1041"/>
      <c r="H689" s="1040"/>
      <c r="I689" s="1039"/>
    </row>
    <row r="690" spans="1:9" ht="15.75" thickBot="1">
      <c r="A690" s="885">
        <v>21010000</v>
      </c>
      <c r="B690" s="1044"/>
      <c r="C690" s="1559"/>
      <c r="D690" s="1043"/>
      <c r="E690" s="554" t="s">
        <v>185</v>
      </c>
      <c r="F690" s="1042"/>
      <c r="G690" s="1041"/>
      <c r="H690" s="1040"/>
      <c r="I690" s="1039"/>
    </row>
    <row r="691" spans="1:9" ht="38.25">
      <c r="A691" s="1038">
        <v>21010101</v>
      </c>
      <c r="B691" s="310" t="s">
        <v>63</v>
      </c>
      <c r="C691" s="1560"/>
      <c r="D691" s="951">
        <v>31931500</v>
      </c>
      <c r="E691" s="1037" t="s">
        <v>457</v>
      </c>
      <c r="F691" s="143">
        <f>SUM(G691/12*11)</f>
        <v>9175833.3333333321</v>
      </c>
      <c r="G691" s="340">
        <v>10010000</v>
      </c>
      <c r="H691" s="616">
        <f>G691/12*9</f>
        <v>7507500</v>
      </c>
      <c r="I691" s="337">
        <f>SUM(G691*105%)</f>
        <v>10510500</v>
      </c>
    </row>
    <row r="692" spans="1:9">
      <c r="A692" s="334"/>
      <c r="B692" s="333"/>
      <c r="C692" s="1530"/>
      <c r="D692" s="332"/>
      <c r="E692" s="331" t="s">
        <v>179</v>
      </c>
      <c r="F692" s="163"/>
      <c r="G692" s="330">
        <v>2100000</v>
      </c>
      <c r="H692" s="329"/>
      <c r="I692" s="328">
        <v>0</v>
      </c>
    </row>
    <row r="693" spans="1:9" ht="30.75" thickBot="1">
      <c r="A693" s="1035">
        <v>21020200</v>
      </c>
      <c r="B693" s="1034"/>
      <c r="C693" s="1561"/>
      <c r="D693" s="1033"/>
      <c r="E693" s="1032" t="s">
        <v>456</v>
      </c>
      <c r="F693" s="143">
        <f t="shared" ref="F693:F694" si="22">G693*8/12</f>
        <v>0</v>
      </c>
      <c r="G693" s="542"/>
      <c r="H693" s="541"/>
      <c r="I693" s="996"/>
    </row>
    <row r="694" spans="1:9" ht="15.75" thickBot="1">
      <c r="A694" s="336">
        <v>21020201</v>
      </c>
      <c r="B694" s="310" t="s">
        <v>63</v>
      </c>
      <c r="C694" s="1562"/>
      <c r="D694" s="986">
        <v>31931500</v>
      </c>
      <c r="E694" s="1031" t="s">
        <v>455</v>
      </c>
      <c r="F694" s="143">
        <f t="shared" si="22"/>
        <v>2774000</v>
      </c>
      <c r="G694" s="542">
        <v>4161000</v>
      </c>
      <c r="H694" s="312">
        <f t="shared" ref="H694:H703" si="23">G694/12*9</f>
        <v>3120750</v>
      </c>
      <c r="I694" s="337">
        <f t="shared" ref="I694:I703" si="24">SUM(G694*105%)</f>
        <v>4369050</v>
      </c>
    </row>
    <row r="695" spans="1:9" ht="15.75" thickBot="1">
      <c r="A695" s="336">
        <v>21020104</v>
      </c>
      <c r="B695" s="310" t="s">
        <v>63</v>
      </c>
      <c r="C695" s="1562"/>
      <c r="D695" s="986">
        <v>31931500</v>
      </c>
      <c r="E695" s="325" t="s">
        <v>165</v>
      </c>
      <c r="F695" s="143">
        <f t="shared" ref="F695:F703" si="25">SUM(G695/12*11)</f>
        <v>2450250</v>
      </c>
      <c r="G695" s="542">
        <v>2673000</v>
      </c>
      <c r="H695" s="312">
        <f t="shared" si="23"/>
        <v>2004750</v>
      </c>
      <c r="I695" s="337">
        <f t="shared" si="24"/>
        <v>2806650</v>
      </c>
    </row>
    <row r="696" spans="1:9" ht="15.75" thickBot="1">
      <c r="A696" s="336">
        <v>21020105</v>
      </c>
      <c r="B696" s="310" t="s">
        <v>63</v>
      </c>
      <c r="C696" s="1562"/>
      <c r="D696" s="986">
        <v>31931500</v>
      </c>
      <c r="E696" s="325" t="s">
        <v>249</v>
      </c>
      <c r="F696" s="143">
        <f t="shared" si="25"/>
        <v>2450250</v>
      </c>
      <c r="G696" s="542">
        <v>2673000</v>
      </c>
      <c r="H696" s="312">
        <f t="shared" si="23"/>
        <v>2004750</v>
      </c>
      <c r="I696" s="337">
        <f t="shared" si="24"/>
        <v>2806650</v>
      </c>
    </row>
    <row r="697" spans="1:9" ht="15.75" thickBot="1">
      <c r="A697" s="336">
        <v>21020106</v>
      </c>
      <c r="B697" s="310" t="s">
        <v>63</v>
      </c>
      <c r="C697" s="1562"/>
      <c r="D697" s="986">
        <v>31931500</v>
      </c>
      <c r="E697" s="325" t="s">
        <v>248</v>
      </c>
      <c r="F697" s="143">
        <f t="shared" si="25"/>
        <v>2450250</v>
      </c>
      <c r="G697" s="542">
        <v>2673000</v>
      </c>
      <c r="H697" s="312">
        <f t="shared" si="23"/>
        <v>2004750</v>
      </c>
      <c r="I697" s="337">
        <f t="shared" si="24"/>
        <v>2806650</v>
      </c>
    </row>
    <row r="698" spans="1:9" ht="15.75" thickBot="1">
      <c r="A698" s="336">
        <v>21200209</v>
      </c>
      <c r="B698" s="310" t="s">
        <v>63</v>
      </c>
      <c r="C698" s="1562"/>
      <c r="D698" s="986">
        <v>31931500</v>
      </c>
      <c r="E698" s="325" t="s">
        <v>454</v>
      </c>
      <c r="F698" s="143">
        <f t="shared" si="25"/>
        <v>3666666.6666666665</v>
      </c>
      <c r="G698" s="542">
        <v>4000000</v>
      </c>
      <c r="H698" s="312">
        <f t="shared" si="23"/>
        <v>3000000</v>
      </c>
      <c r="I698" s="337">
        <f t="shared" si="24"/>
        <v>4200000</v>
      </c>
    </row>
    <row r="699" spans="1:9" ht="15.75" thickBot="1">
      <c r="A699" s="336">
        <v>21200210</v>
      </c>
      <c r="B699" s="310" t="s">
        <v>63</v>
      </c>
      <c r="C699" s="1562"/>
      <c r="D699" s="986">
        <v>31931500</v>
      </c>
      <c r="E699" s="325" t="s">
        <v>453</v>
      </c>
      <c r="F699" s="143">
        <f t="shared" si="25"/>
        <v>24502500</v>
      </c>
      <c r="G699" s="542">
        <v>26730000</v>
      </c>
      <c r="H699" s="312">
        <f t="shared" si="23"/>
        <v>20047500</v>
      </c>
      <c r="I699" s="337">
        <f t="shared" si="24"/>
        <v>28066500</v>
      </c>
    </row>
    <row r="700" spans="1:9" ht="15.75" thickBot="1">
      <c r="A700" s="336">
        <v>21020112</v>
      </c>
      <c r="B700" s="310"/>
      <c r="C700" s="1562"/>
      <c r="D700" s="986">
        <v>31931500</v>
      </c>
      <c r="E700" s="325" t="s">
        <v>452</v>
      </c>
      <c r="F700" s="143">
        <f t="shared" si="25"/>
        <v>0</v>
      </c>
      <c r="G700" s="542"/>
      <c r="H700" s="312">
        <f t="shared" si="23"/>
        <v>0</v>
      </c>
      <c r="I700" s="337">
        <f t="shared" si="24"/>
        <v>0</v>
      </c>
    </row>
    <row r="701" spans="1:9" ht="15.75" thickBot="1">
      <c r="A701" s="1030">
        <v>21020114</v>
      </c>
      <c r="B701" s="310" t="s">
        <v>63</v>
      </c>
      <c r="C701" s="1562"/>
      <c r="D701" s="986">
        <v>31931500</v>
      </c>
      <c r="E701" s="325" t="s">
        <v>247</v>
      </c>
      <c r="F701" s="143">
        <v>6125625</v>
      </c>
      <c r="G701" s="542">
        <v>6682400</v>
      </c>
      <c r="H701" s="312">
        <f t="shared" si="23"/>
        <v>5011800</v>
      </c>
      <c r="I701" s="337">
        <f t="shared" si="24"/>
        <v>7016520</v>
      </c>
    </row>
    <row r="702" spans="1:9" ht="15.75" thickBot="1">
      <c r="A702" s="336">
        <v>21020117</v>
      </c>
      <c r="B702" s="310" t="s">
        <v>63</v>
      </c>
      <c r="C702" s="1562"/>
      <c r="D702" s="986">
        <v>31931500</v>
      </c>
      <c r="E702" s="325" t="s">
        <v>451</v>
      </c>
      <c r="F702" s="143">
        <f t="shared" si="25"/>
        <v>1118333.3333333335</v>
      </c>
      <c r="G702" s="542">
        <v>1220000</v>
      </c>
      <c r="H702" s="312">
        <f t="shared" si="23"/>
        <v>915000</v>
      </c>
      <c r="I702" s="337">
        <f t="shared" si="24"/>
        <v>1281000</v>
      </c>
    </row>
    <row r="703" spans="1:9">
      <c r="A703" s="1030">
        <v>21020128</v>
      </c>
      <c r="B703" s="310" t="s">
        <v>63</v>
      </c>
      <c r="C703" s="1563"/>
      <c r="D703" s="986">
        <v>31931500</v>
      </c>
      <c r="E703" s="325" t="s">
        <v>450</v>
      </c>
      <c r="F703" s="143">
        <f t="shared" si="25"/>
        <v>2495991.666666667</v>
      </c>
      <c r="G703" s="542">
        <v>2722900</v>
      </c>
      <c r="H703" s="312">
        <f t="shared" si="23"/>
        <v>2042175</v>
      </c>
      <c r="I703" s="337">
        <f t="shared" si="24"/>
        <v>2859045</v>
      </c>
    </row>
    <row r="704" spans="1:9">
      <c r="A704" s="550">
        <v>22000000</v>
      </c>
      <c r="B704" s="547"/>
      <c r="C704" s="1541"/>
      <c r="D704" s="157"/>
      <c r="E704" s="331" t="s">
        <v>449</v>
      </c>
      <c r="F704" s="543"/>
      <c r="G704" s="542"/>
      <c r="H704" s="541"/>
      <c r="I704" s="996"/>
    </row>
    <row r="705" spans="1:9">
      <c r="A705" s="550">
        <v>22010000</v>
      </c>
      <c r="B705" s="547"/>
      <c r="C705" s="1541"/>
      <c r="D705" s="157"/>
      <c r="E705" s="331" t="s">
        <v>438</v>
      </c>
      <c r="F705" s="543"/>
      <c r="G705" s="542"/>
      <c r="H705" s="541"/>
      <c r="I705" s="996"/>
    </row>
    <row r="706" spans="1:9" ht="15.75" thickBot="1">
      <c r="A706" s="550">
        <v>22010100</v>
      </c>
      <c r="B706" s="547"/>
      <c r="C706" s="1541"/>
      <c r="D706" s="157"/>
      <c r="E706" s="331" t="s">
        <v>438</v>
      </c>
      <c r="F706" s="543"/>
      <c r="G706" s="542"/>
      <c r="H706" s="541"/>
      <c r="I706" s="996"/>
    </row>
    <row r="707" spans="1:9" ht="15.75" thickBot="1">
      <c r="A707" s="549">
        <v>22010101</v>
      </c>
      <c r="B707" s="310" t="s">
        <v>63</v>
      </c>
      <c r="C707" s="1541"/>
      <c r="D707" s="986">
        <v>31931500</v>
      </c>
      <c r="E707" s="426" t="s">
        <v>448</v>
      </c>
      <c r="F707" s="543"/>
      <c r="G707" s="542">
        <v>26730000</v>
      </c>
      <c r="H707" s="541"/>
      <c r="I707" s="337">
        <f>SUM(G707*105%)</f>
        <v>28066500</v>
      </c>
    </row>
    <row r="708" spans="1:9">
      <c r="A708" s="1029">
        <v>22010102</v>
      </c>
      <c r="B708" s="547"/>
      <c r="C708" s="1541"/>
      <c r="D708" s="986">
        <v>31931500</v>
      </c>
      <c r="E708" s="426" t="s">
        <v>447</v>
      </c>
      <c r="F708" s="543"/>
      <c r="G708" s="542"/>
      <c r="H708" s="541"/>
      <c r="I708" s="996"/>
    </row>
    <row r="709" spans="1:9">
      <c r="A709" s="883">
        <v>22020000</v>
      </c>
      <c r="B709" s="1025"/>
      <c r="C709" s="1564"/>
      <c r="D709" s="1024"/>
      <c r="E709" s="417" t="s">
        <v>148</v>
      </c>
      <c r="F709" s="543"/>
      <c r="G709" s="542"/>
      <c r="H709" s="541"/>
      <c r="I709" s="996"/>
    </row>
    <row r="710" spans="1:9" ht="15.75" thickBot="1">
      <c r="A710" s="883">
        <v>22020100</v>
      </c>
      <c r="B710" s="1025"/>
      <c r="C710" s="1564"/>
      <c r="D710" s="1024"/>
      <c r="E710" s="417" t="s">
        <v>158</v>
      </c>
      <c r="F710" s="543"/>
      <c r="G710" s="542"/>
      <c r="H710" s="541"/>
      <c r="I710" s="996"/>
    </row>
    <row r="711" spans="1:9" ht="16.5" thickBot="1">
      <c r="A711" s="1006">
        <v>22020101</v>
      </c>
      <c r="B711" s="310" t="s">
        <v>63</v>
      </c>
      <c r="C711" s="1563"/>
      <c r="D711" s="986">
        <v>31931500</v>
      </c>
      <c r="E711" s="1027" t="s">
        <v>157</v>
      </c>
      <c r="F711" s="543">
        <v>0</v>
      </c>
      <c r="G711" s="72">
        <v>2000000</v>
      </c>
      <c r="H711" s="541">
        <v>1429586</v>
      </c>
      <c r="I711" s="1028">
        <v>2000000</v>
      </c>
    </row>
    <row r="712" spans="1:9" ht="15.75" thickBot="1">
      <c r="A712" s="1006">
        <v>22020102</v>
      </c>
      <c r="B712" s="310" t="s">
        <v>63</v>
      </c>
      <c r="C712" s="1563"/>
      <c r="D712" s="986">
        <v>31931500</v>
      </c>
      <c r="E712" s="1027" t="s">
        <v>156</v>
      </c>
      <c r="F712" s="543">
        <v>1720000</v>
      </c>
      <c r="G712" s="542">
        <v>2500000</v>
      </c>
      <c r="H712" s="541">
        <v>1958230</v>
      </c>
      <c r="I712" s="996">
        <v>2500000</v>
      </c>
    </row>
    <row r="713" spans="1:9" ht="15.75" thickBot="1">
      <c r="A713" s="1006">
        <v>22020103</v>
      </c>
      <c r="B713" s="310"/>
      <c r="C713" s="1563"/>
      <c r="D713" s="986">
        <v>31931500</v>
      </c>
      <c r="E713" s="1027" t="s">
        <v>155</v>
      </c>
      <c r="F713" s="543"/>
      <c r="G713" s="542"/>
      <c r="H713" s="541"/>
      <c r="I713" s="996"/>
    </row>
    <row r="714" spans="1:9">
      <c r="A714" s="1006">
        <v>22020104</v>
      </c>
      <c r="B714" s="310"/>
      <c r="C714" s="1563"/>
      <c r="D714" s="986">
        <v>31931500</v>
      </c>
      <c r="E714" s="1027" t="s">
        <v>154</v>
      </c>
      <c r="F714" s="543"/>
      <c r="G714" s="542"/>
      <c r="H714" s="541"/>
      <c r="I714" s="996"/>
    </row>
    <row r="715" spans="1:9" ht="15.75" thickBot="1">
      <c r="A715" s="883">
        <v>22020300</v>
      </c>
      <c r="B715" s="1025"/>
      <c r="C715" s="1564"/>
      <c r="D715" s="1024"/>
      <c r="E715" s="496" t="s">
        <v>446</v>
      </c>
      <c r="F715" s="1008"/>
      <c r="G715" s="1023"/>
      <c r="H715" s="1007"/>
      <c r="I715" s="1022"/>
    </row>
    <row r="716" spans="1:9">
      <c r="A716" s="246">
        <v>22020303</v>
      </c>
      <c r="B716" s="310"/>
      <c r="C716" s="1565"/>
      <c r="D716" s="986">
        <v>31931500</v>
      </c>
      <c r="E716" s="487" t="s">
        <v>445</v>
      </c>
      <c r="F716" s="543"/>
      <c r="G716" s="542"/>
      <c r="H716" s="541"/>
      <c r="I716" s="996"/>
    </row>
    <row r="717" spans="1:9" ht="15.75" thickBot="1">
      <c r="A717" s="883">
        <v>22020500</v>
      </c>
      <c r="B717" s="1025"/>
      <c r="C717" s="1564"/>
      <c r="D717" s="1024"/>
      <c r="E717" s="417" t="s">
        <v>434</v>
      </c>
      <c r="F717" s="543"/>
      <c r="G717" s="542"/>
      <c r="H717" s="541"/>
      <c r="I717" s="996"/>
    </row>
    <row r="718" spans="1:9" ht="15.75" thickBot="1">
      <c r="A718" s="246">
        <v>22020501</v>
      </c>
      <c r="B718" s="310" t="s">
        <v>63</v>
      </c>
      <c r="C718" s="1565"/>
      <c r="D718" s="986">
        <v>31931500</v>
      </c>
      <c r="E718" s="487" t="s">
        <v>433</v>
      </c>
      <c r="F718" s="543">
        <v>2432928</v>
      </c>
      <c r="G718" s="542">
        <v>3000000</v>
      </c>
      <c r="H718" s="541">
        <v>2628290</v>
      </c>
      <c r="I718" s="996">
        <v>3000000</v>
      </c>
    </row>
    <row r="719" spans="1:9" ht="15.75">
      <c r="A719" s="246">
        <v>22020502</v>
      </c>
      <c r="B719" s="310"/>
      <c r="C719" s="1565"/>
      <c r="D719" s="986">
        <v>31931500</v>
      </c>
      <c r="E719" s="1026" t="s">
        <v>432</v>
      </c>
      <c r="F719" s="543"/>
      <c r="G719" s="542"/>
      <c r="H719" s="541"/>
      <c r="I719" s="996"/>
    </row>
    <row r="720" spans="1:9" ht="15.75" thickBot="1">
      <c r="A720" s="883">
        <v>22021000</v>
      </c>
      <c r="B720" s="1025"/>
      <c r="C720" s="1564"/>
      <c r="D720" s="1024"/>
      <c r="E720" s="496" t="s">
        <v>151</v>
      </c>
      <c r="F720" s="1008"/>
      <c r="G720" s="1023"/>
      <c r="H720" s="1007"/>
      <c r="I720" s="1022"/>
    </row>
    <row r="721" spans="1:9" ht="15.75" thickBot="1">
      <c r="A721" s="246">
        <v>22021001</v>
      </c>
      <c r="B721" s="310" t="s">
        <v>63</v>
      </c>
      <c r="C721" s="1565"/>
      <c r="D721" s="986">
        <v>31931500</v>
      </c>
      <c r="E721" s="487" t="s">
        <v>444</v>
      </c>
      <c r="F721" s="543">
        <v>6870900</v>
      </c>
      <c r="G721" s="542">
        <v>7000000</v>
      </c>
      <c r="H721" s="541">
        <v>2750000</v>
      </c>
      <c r="I721" s="996">
        <v>7000000</v>
      </c>
    </row>
    <row r="722" spans="1:9" ht="30.75" thickBot="1">
      <c r="A722" s="246">
        <v>22021002</v>
      </c>
      <c r="B722" s="310" t="s">
        <v>63</v>
      </c>
      <c r="C722" s="1565"/>
      <c r="D722" s="951">
        <v>31931500</v>
      </c>
      <c r="E722" s="801" t="s">
        <v>359</v>
      </c>
      <c r="F722" s="543">
        <v>1500000</v>
      </c>
      <c r="G722" s="542">
        <v>2500000</v>
      </c>
      <c r="H722" s="541">
        <v>1115000</v>
      </c>
      <c r="I722" s="996">
        <v>2500000</v>
      </c>
    </row>
    <row r="723" spans="1:9" ht="15.75" thickBot="1">
      <c r="A723" s="246">
        <v>22021007</v>
      </c>
      <c r="B723" s="310" t="s">
        <v>63</v>
      </c>
      <c r="C723" s="1565"/>
      <c r="D723" s="986">
        <v>31931500</v>
      </c>
      <c r="E723" s="801" t="s">
        <v>377</v>
      </c>
      <c r="F723" s="543">
        <v>337421</v>
      </c>
      <c r="G723" s="542">
        <v>500000</v>
      </c>
      <c r="H723" s="541">
        <v>327250.98</v>
      </c>
      <c r="I723" s="996">
        <v>1500000</v>
      </c>
    </row>
    <row r="724" spans="1:9" ht="15.75" thickBot="1">
      <c r="A724" s="241">
        <v>22021011</v>
      </c>
      <c r="B724" s="298" t="s">
        <v>63</v>
      </c>
      <c r="C724" s="1566"/>
      <c r="D724" s="988">
        <v>31931500</v>
      </c>
      <c r="E724" s="1021" t="s">
        <v>216</v>
      </c>
      <c r="F724" s="539">
        <v>401927</v>
      </c>
      <c r="G724" s="538">
        <v>500000</v>
      </c>
      <c r="H724" s="537">
        <v>25700.9</v>
      </c>
      <c r="I724" s="1020">
        <v>1500000</v>
      </c>
    </row>
    <row r="725" spans="1:9" ht="15.75" thickBot="1">
      <c r="A725" s="880"/>
      <c r="B725" s="1019"/>
      <c r="C725" s="1567"/>
      <c r="D725" s="1018"/>
      <c r="E725" s="610" t="s">
        <v>207</v>
      </c>
      <c r="F725" s="983">
        <f>SUM(F691:F708)</f>
        <v>57209700</v>
      </c>
      <c r="G725" s="982">
        <f>SUM(G691:G708)</f>
        <v>92375300</v>
      </c>
      <c r="H725" s="981">
        <f>SUM(H691:H708)</f>
        <v>47658975</v>
      </c>
      <c r="I725" s="980">
        <f>SUM(I691:I708)</f>
        <v>94789065</v>
      </c>
    </row>
    <row r="726" spans="1:9" ht="15.75" thickBot="1">
      <c r="A726" s="876"/>
      <c r="B726" s="1003"/>
      <c r="C726" s="1568"/>
      <c r="D726" s="1002"/>
      <c r="E726" s="660" t="s">
        <v>148</v>
      </c>
      <c r="F726" s="979">
        <f>SUM(F711:F724)</f>
        <v>13263176</v>
      </c>
      <c r="G726" s="978">
        <f>SUM(G711:G724)</f>
        <v>18000000</v>
      </c>
      <c r="H726" s="977">
        <f>SUM(H711:H724)</f>
        <v>10234057.880000001</v>
      </c>
      <c r="I726" s="976">
        <f>SUM(I711:I724)</f>
        <v>20000000</v>
      </c>
    </row>
    <row r="727" spans="1:9" ht="16.5" thickBot="1">
      <c r="A727" s="975"/>
      <c r="B727" s="1017"/>
      <c r="C727" s="1569"/>
      <c r="D727" s="1016"/>
      <c r="E727" s="686" t="s">
        <v>0</v>
      </c>
      <c r="F727" s="824">
        <f>SUM(F725:F726)</f>
        <v>70472876</v>
      </c>
      <c r="G727" s="823">
        <f>SUM(G725:G726)</f>
        <v>110375300</v>
      </c>
      <c r="H727" s="822">
        <f>SUM(H725:H726)</f>
        <v>57893032.880000003</v>
      </c>
      <c r="I727" s="821">
        <f>SUM(I725:I726)</f>
        <v>114789065</v>
      </c>
    </row>
    <row r="728" spans="1:9" ht="15.75">
      <c r="A728" s="1888" t="s">
        <v>144</v>
      </c>
      <c r="B728" s="1889"/>
      <c r="C728" s="1889"/>
      <c r="D728" s="1889"/>
      <c r="E728" s="1889"/>
      <c r="F728" s="1889"/>
      <c r="G728" s="1889"/>
      <c r="H728" s="1889"/>
      <c r="I728" s="1890"/>
    </row>
    <row r="729" spans="1:9" ht="15.75">
      <c r="A729" s="1888" t="s">
        <v>143</v>
      </c>
      <c r="B729" s="1889"/>
      <c r="C729" s="1889"/>
      <c r="D729" s="1889"/>
      <c r="E729" s="1889"/>
      <c r="F729" s="1889"/>
      <c r="G729" s="1889"/>
      <c r="H729" s="1889"/>
      <c r="I729" s="1890"/>
    </row>
    <row r="730" spans="1:9" ht="15.75">
      <c r="A730" s="1783" t="s">
        <v>883</v>
      </c>
      <c r="B730" s="1784"/>
      <c r="C730" s="1784"/>
      <c r="D730" s="1784"/>
      <c r="E730" s="1784"/>
      <c r="F730" s="1784"/>
      <c r="G730" s="1784"/>
      <c r="H730" s="1784"/>
      <c r="I730" s="1785"/>
    </row>
    <row r="731" spans="1:9">
      <c r="A731" s="1816" t="s">
        <v>231</v>
      </c>
      <c r="B731" s="1817"/>
      <c r="C731" s="1817"/>
      <c r="D731" s="1817"/>
      <c r="E731" s="1817"/>
      <c r="F731" s="1817"/>
      <c r="G731" s="1817"/>
      <c r="H731" s="1817"/>
      <c r="I731" s="1818"/>
    </row>
    <row r="732" spans="1:9" ht="15.75" thickBot="1">
      <c r="A732" s="1843" t="s">
        <v>443</v>
      </c>
      <c r="B732" s="1844"/>
      <c r="C732" s="1844"/>
      <c r="D732" s="1844"/>
      <c r="E732" s="1844"/>
      <c r="F732" s="1844"/>
      <c r="G732" s="1844"/>
      <c r="H732" s="1844"/>
      <c r="I732" s="1845"/>
    </row>
    <row r="733" spans="1:9" ht="43.5" thickBot="1">
      <c r="A733" s="348" t="s">
        <v>142</v>
      </c>
      <c r="B733" s="347" t="s">
        <v>141</v>
      </c>
      <c r="C733" s="1513" t="s">
        <v>140</v>
      </c>
      <c r="D733" s="471" t="s">
        <v>139</v>
      </c>
      <c r="E733" s="378" t="s">
        <v>138</v>
      </c>
      <c r="F733" s="222" t="s">
        <v>909</v>
      </c>
      <c r="G733" s="223" t="s">
        <v>908</v>
      </c>
      <c r="H733" s="222" t="s">
        <v>888</v>
      </c>
      <c r="I733" s="221" t="s">
        <v>882</v>
      </c>
    </row>
    <row r="734" spans="1:9" ht="30">
      <c r="A734" s="1015">
        <v>12500100100</v>
      </c>
      <c r="B734" s="310" t="s">
        <v>63</v>
      </c>
      <c r="C734" s="1570"/>
      <c r="D734" s="951">
        <v>31931500</v>
      </c>
      <c r="E734" s="1014" t="s">
        <v>442</v>
      </c>
      <c r="F734" s="1013">
        <f>SUM(F826)</f>
        <v>75266667.036666676</v>
      </c>
      <c r="G734" s="1012">
        <f>SUM(G826)</f>
        <v>132033848.23</v>
      </c>
      <c r="H734" s="1011">
        <f>SUM(H826)</f>
        <v>79306442.420000002</v>
      </c>
      <c r="I734" s="1010">
        <f>SUM(I826)</f>
        <v>341316920.60000002</v>
      </c>
    </row>
    <row r="735" spans="1:9">
      <c r="A735" s="883"/>
      <c r="B735" s="291"/>
      <c r="C735" s="1546"/>
      <c r="D735" s="290"/>
      <c r="E735" s="1009"/>
      <c r="F735" s="1008"/>
      <c r="G735" s="136"/>
      <c r="H735" s="1007"/>
      <c r="I735" s="134"/>
    </row>
    <row r="736" spans="1:9">
      <c r="A736" s="883"/>
      <c r="B736" s="291"/>
      <c r="C736" s="1546"/>
      <c r="D736" s="290"/>
      <c r="E736" s="1009"/>
      <c r="F736" s="1008"/>
      <c r="G736" s="136"/>
      <c r="H736" s="1007"/>
      <c r="I736" s="134"/>
    </row>
    <row r="737" spans="1:9" ht="15.75" customHeight="1">
      <c r="A737" s="883" t="s">
        <v>441</v>
      </c>
      <c r="B737" s="291"/>
      <c r="C737" s="1546"/>
      <c r="D737" s="290"/>
      <c r="E737" s="1009"/>
      <c r="F737" s="1008"/>
      <c r="G737" s="136"/>
      <c r="H737" s="1007"/>
      <c r="I737" s="134"/>
    </row>
    <row r="738" spans="1:9">
      <c r="A738" s="883"/>
      <c r="B738" s="291"/>
      <c r="C738" s="1546"/>
      <c r="D738" s="290"/>
      <c r="E738" s="1009"/>
      <c r="F738" s="1008"/>
      <c r="G738" s="136"/>
      <c r="H738" s="1007"/>
      <c r="I738" s="134"/>
    </row>
    <row r="739" spans="1:9">
      <c r="A739" s="883"/>
      <c r="B739" s="291"/>
      <c r="C739" s="1546"/>
      <c r="D739" s="290"/>
      <c r="E739" s="1009"/>
      <c r="F739" s="1008"/>
      <c r="G739" s="136"/>
      <c r="H739" s="1007"/>
      <c r="I739" s="134"/>
    </row>
    <row r="740" spans="1:9">
      <c r="A740" s="883"/>
      <c r="B740" s="291"/>
      <c r="C740" s="1546"/>
      <c r="D740" s="290"/>
      <c r="E740" s="1009"/>
      <c r="F740" s="1008"/>
      <c r="G740" s="136"/>
      <c r="H740" s="1007"/>
      <c r="I740" s="134"/>
    </row>
    <row r="741" spans="1:9">
      <c r="A741" s="883"/>
      <c r="B741" s="291"/>
      <c r="C741" s="1546"/>
      <c r="D741" s="290"/>
      <c r="E741" s="1009"/>
      <c r="F741" s="1008"/>
      <c r="G741" s="136"/>
      <c r="H741" s="1007"/>
      <c r="I741" s="134"/>
    </row>
    <row r="742" spans="1:9">
      <c r="A742" s="883"/>
      <c r="B742" s="291"/>
      <c r="C742" s="1546"/>
      <c r="D742" s="290"/>
      <c r="E742" s="1009"/>
      <c r="F742" s="1008"/>
      <c r="G742" s="136"/>
      <c r="H742" s="1007"/>
      <c r="I742" s="134"/>
    </row>
    <row r="743" spans="1:9">
      <c r="A743" s="883"/>
      <c r="B743" s="291"/>
      <c r="C743" s="1546"/>
      <c r="D743" s="290"/>
      <c r="E743" s="1009"/>
      <c r="F743" s="1008"/>
      <c r="G743" s="136"/>
      <c r="H743" s="1007"/>
      <c r="I743" s="134"/>
    </row>
    <row r="744" spans="1:9">
      <c r="A744" s="883"/>
      <c r="B744" s="291"/>
      <c r="C744" s="1546"/>
      <c r="D744" s="290"/>
      <c r="E744" s="1009"/>
      <c r="F744" s="1008"/>
      <c r="G744" s="136"/>
      <c r="H744" s="1007"/>
      <c r="I744" s="134"/>
    </row>
    <row r="745" spans="1:9">
      <c r="A745" s="883"/>
      <c r="B745" s="291"/>
      <c r="C745" s="1546"/>
      <c r="D745" s="290"/>
      <c r="E745" s="1009"/>
      <c r="F745" s="1008"/>
      <c r="G745" s="136"/>
      <c r="H745" s="1007"/>
      <c r="I745" s="134"/>
    </row>
    <row r="746" spans="1:9">
      <c r="A746" s="883"/>
      <c r="B746" s="291"/>
      <c r="C746" s="1546"/>
      <c r="D746" s="290"/>
      <c r="E746" s="1009"/>
      <c r="F746" s="1008"/>
      <c r="G746" s="136"/>
      <c r="H746" s="1007"/>
      <c r="I746" s="134"/>
    </row>
    <row r="747" spans="1:9">
      <c r="A747" s="883"/>
      <c r="B747" s="291"/>
      <c r="C747" s="1546"/>
      <c r="D747" s="290"/>
      <c r="E747" s="1009"/>
      <c r="F747" s="1008"/>
      <c r="G747" s="136"/>
      <c r="H747" s="1007"/>
      <c r="I747" s="134"/>
    </row>
    <row r="748" spans="1:9">
      <c r="A748" s="883"/>
      <c r="B748" s="291"/>
      <c r="C748" s="1546"/>
      <c r="D748" s="290"/>
      <c r="E748" s="1009"/>
      <c r="F748" s="1008"/>
      <c r="G748" s="136"/>
      <c r="H748" s="1007"/>
      <c r="I748" s="134"/>
    </row>
    <row r="749" spans="1:9">
      <c r="A749" s="883"/>
      <c r="B749" s="291"/>
      <c r="C749" s="1546"/>
      <c r="D749" s="290"/>
      <c r="E749" s="1009"/>
      <c r="F749" s="1008"/>
      <c r="G749" s="136"/>
      <c r="H749" s="1007"/>
      <c r="I749" s="134"/>
    </row>
    <row r="750" spans="1:9" ht="15.75" thickBot="1">
      <c r="A750" s="883"/>
      <c r="B750" s="291"/>
      <c r="C750" s="1546"/>
      <c r="D750" s="290"/>
      <c r="E750" s="1009"/>
      <c r="F750" s="1008"/>
      <c r="G750" s="136"/>
      <c r="H750" s="1007"/>
      <c r="I750" s="134"/>
    </row>
    <row r="751" spans="1:9" ht="15.75" thickBot="1">
      <c r="A751" s="849"/>
      <c r="B751" s="449"/>
      <c r="C751" s="1556"/>
      <c r="D751" s="448"/>
      <c r="E751" s="579" t="s">
        <v>0</v>
      </c>
      <c r="F751" s="848">
        <f>SUM(F734:F750)</f>
        <v>75266667.036666676</v>
      </c>
      <c r="G751" s="847">
        <f>SUM(G734:G750)</f>
        <v>132033848.23</v>
      </c>
      <c r="H751" s="846">
        <f>SUM(H734:H750)</f>
        <v>79306442.420000002</v>
      </c>
      <c r="I751" s="1689">
        <f>SUM(I734:I750)</f>
        <v>341316920.60000002</v>
      </c>
    </row>
    <row r="752" spans="1:9" ht="15.75" thickBot="1">
      <c r="A752" s="1882" t="s">
        <v>225</v>
      </c>
      <c r="B752" s="1883"/>
      <c r="C752" s="1883"/>
      <c r="D752" s="1883"/>
      <c r="E752" s="1883"/>
      <c r="F752" s="1883"/>
      <c r="G752" s="1883"/>
      <c r="H752" s="1883"/>
      <c r="I752" s="1884"/>
    </row>
    <row r="753" spans="1:9" ht="15.75" thickBot="1">
      <c r="A753" s="997"/>
      <c r="B753" s="444"/>
      <c r="C753" s="1524"/>
      <c r="D753" s="268"/>
      <c r="E753" s="575" t="s">
        <v>149</v>
      </c>
      <c r="F753" s="1713">
        <f t="shared" ref="F753:I754" si="26">SUM(F824)</f>
        <v>40742104.916666672</v>
      </c>
      <c r="G753" s="1714">
        <f t="shared" si="26"/>
        <v>81783848.230000004</v>
      </c>
      <c r="H753" s="1428">
        <f t="shared" si="26"/>
        <v>38239229</v>
      </c>
      <c r="I753" s="1429">
        <f t="shared" si="26"/>
        <v>291066920.60000002</v>
      </c>
    </row>
    <row r="754" spans="1:9" ht="15.75" thickBot="1">
      <c r="A754" s="830"/>
      <c r="B754" s="390"/>
      <c r="C754" s="1525"/>
      <c r="D754" s="276"/>
      <c r="E754" s="476" t="s">
        <v>148</v>
      </c>
      <c r="F754" s="1694">
        <f t="shared" si="26"/>
        <v>34524562.120000005</v>
      </c>
      <c r="G754" s="1695">
        <f t="shared" si="26"/>
        <v>50250000</v>
      </c>
      <c r="H754" s="1143">
        <f t="shared" si="26"/>
        <v>41067213.420000002</v>
      </c>
      <c r="I754" s="1142">
        <f t="shared" si="26"/>
        <v>50250000</v>
      </c>
    </row>
    <row r="755" spans="1:9" ht="15.75" thickBot="1">
      <c r="A755" s="844"/>
      <c r="B755" s="431"/>
      <c r="C755" s="1571"/>
      <c r="D755" s="430"/>
      <c r="E755" s="816" t="s">
        <v>0</v>
      </c>
      <c r="F755" s="1696">
        <f>SUM(F753:F754)</f>
        <v>75266667.036666676</v>
      </c>
      <c r="G755" s="1697">
        <f>SUM(G753:G754)</f>
        <v>132033848.23</v>
      </c>
      <c r="H755" s="1698">
        <f>SUM(H753:H754)</f>
        <v>79306442.420000002</v>
      </c>
      <c r="I755" s="1699">
        <f>SUM(I753:I754)</f>
        <v>341316920.60000002</v>
      </c>
    </row>
    <row r="756" spans="1:9" ht="15.75">
      <c r="A756" s="1891" t="s">
        <v>144</v>
      </c>
      <c r="B756" s="1892"/>
      <c r="C756" s="1892"/>
      <c r="D756" s="1892"/>
      <c r="E756" s="1892"/>
      <c r="F756" s="1892"/>
      <c r="G756" s="1892"/>
      <c r="H756" s="1892"/>
      <c r="I756" s="1893"/>
    </row>
    <row r="757" spans="1:9" ht="15.75">
      <c r="A757" s="1888" t="s">
        <v>143</v>
      </c>
      <c r="B757" s="1889"/>
      <c r="C757" s="1889"/>
      <c r="D757" s="1889"/>
      <c r="E757" s="1889"/>
      <c r="F757" s="1889"/>
      <c r="G757" s="1889"/>
      <c r="H757" s="1889"/>
      <c r="I757" s="1890"/>
    </row>
    <row r="758" spans="1:9" ht="15.75">
      <c r="A758" s="1783" t="s">
        <v>883</v>
      </c>
      <c r="B758" s="1784"/>
      <c r="C758" s="1784"/>
      <c r="D758" s="1784"/>
      <c r="E758" s="1784"/>
      <c r="F758" s="1784"/>
      <c r="G758" s="1784"/>
      <c r="H758" s="1784"/>
      <c r="I758" s="1785"/>
    </row>
    <row r="759" spans="1:9">
      <c r="A759" s="1816" t="s">
        <v>188</v>
      </c>
      <c r="B759" s="1817"/>
      <c r="C759" s="1817"/>
      <c r="D759" s="1817"/>
      <c r="E759" s="1817"/>
      <c r="F759" s="1817"/>
      <c r="G759" s="1817"/>
      <c r="H759" s="1817"/>
      <c r="I759" s="1818"/>
    </row>
    <row r="760" spans="1:9" ht="15.75" thickBot="1">
      <c r="A760" s="1894" t="s">
        <v>440</v>
      </c>
      <c r="B760" s="1895"/>
      <c r="C760" s="1895"/>
      <c r="D760" s="1895"/>
      <c r="E760" s="1895"/>
      <c r="F760" s="1895"/>
      <c r="G760" s="1895"/>
      <c r="H760" s="1895"/>
      <c r="I760" s="1896"/>
    </row>
    <row r="761" spans="1:9" ht="43.5" thickBot="1">
      <c r="A761" s="348" t="s">
        <v>142</v>
      </c>
      <c r="B761" s="347" t="s">
        <v>141</v>
      </c>
      <c r="C761" s="1513" t="s">
        <v>140</v>
      </c>
      <c r="D761" s="471" t="s">
        <v>139</v>
      </c>
      <c r="E761" s="345" t="s">
        <v>138</v>
      </c>
      <c r="F761" s="222" t="s">
        <v>909</v>
      </c>
      <c r="G761" s="223" t="s">
        <v>908</v>
      </c>
      <c r="H761" s="222" t="s">
        <v>888</v>
      </c>
      <c r="I761" s="221" t="s">
        <v>882</v>
      </c>
    </row>
    <row r="762" spans="1:9">
      <c r="A762" s="892">
        <v>20000000</v>
      </c>
      <c r="B762" s="891"/>
      <c r="C762" s="1554"/>
      <c r="D762" s="506"/>
      <c r="E762" s="890" t="s">
        <v>186</v>
      </c>
      <c r="F762" s="889"/>
      <c r="G762" s="888"/>
      <c r="H762" s="887"/>
      <c r="I762" s="886"/>
    </row>
    <row r="763" spans="1:9">
      <c r="A763" s="885">
        <v>21000000</v>
      </c>
      <c r="B763" s="323"/>
      <c r="C763" s="1550"/>
      <c r="D763" s="322"/>
      <c r="E763" s="331" t="s">
        <v>149</v>
      </c>
      <c r="F763" s="543"/>
      <c r="G763" s="542"/>
      <c r="H763" s="541"/>
      <c r="I763" s="540"/>
    </row>
    <row r="764" spans="1:9" ht="15.75" thickBot="1">
      <c r="A764" s="885">
        <v>21010000</v>
      </c>
      <c r="B764" s="323"/>
      <c r="C764" s="1550"/>
      <c r="D764" s="322"/>
      <c r="E764" s="554" t="s">
        <v>185</v>
      </c>
      <c r="F764" s="543"/>
      <c r="G764" s="542"/>
      <c r="H764" s="541"/>
      <c r="I764" s="540"/>
    </row>
    <row r="765" spans="1:9" ht="15.75" thickBot="1">
      <c r="A765" s="336">
        <v>21010103</v>
      </c>
      <c r="B765" s="310" t="s">
        <v>63</v>
      </c>
      <c r="C765" s="1551"/>
      <c r="D765" s="986">
        <v>31931500</v>
      </c>
      <c r="E765" s="173" t="s">
        <v>184</v>
      </c>
      <c r="F765" s="143">
        <f t="shared" ref="F765:F767" si="27">SUM(G765/12*11)</f>
        <v>3133166.6666666665</v>
      </c>
      <c r="G765" s="100">
        <v>3418000</v>
      </c>
      <c r="H765" s="312">
        <f>G765/12*9</f>
        <v>2563500</v>
      </c>
      <c r="I765" s="337">
        <f t="shared" ref="I765:I767" si="28">SUM(G765*105%)</f>
        <v>3588900</v>
      </c>
    </row>
    <row r="766" spans="1:9" ht="15.75" thickBot="1">
      <c r="A766" s="336">
        <v>21010104</v>
      </c>
      <c r="B766" s="310" t="s">
        <v>63</v>
      </c>
      <c r="C766" s="1551"/>
      <c r="D766" s="986">
        <v>31931500</v>
      </c>
      <c r="E766" s="173" t="s">
        <v>183</v>
      </c>
      <c r="F766" s="143">
        <f t="shared" si="27"/>
        <v>8555391.1666666679</v>
      </c>
      <c r="G766" s="100">
        <v>9333154</v>
      </c>
      <c r="H766" s="312">
        <f>G766/12*9</f>
        <v>6999865.5</v>
      </c>
      <c r="I766" s="337">
        <f t="shared" si="28"/>
        <v>9799811.7000000011</v>
      </c>
    </row>
    <row r="767" spans="1:9" ht="15.75" thickBot="1">
      <c r="A767" s="336">
        <v>21010105</v>
      </c>
      <c r="B767" s="310" t="s">
        <v>63</v>
      </c>
      <c r="C767" s="1551"/>
      <c r="D767" s="986">
        <v>31931500</v>
      </c>
      <c r="E767" s="173" t="s">
        <v>182</v>
      </c>
      <c r="F767" s="143">
        <f t="shared" si="27"/>
        <v>5963829.666666667</v>
      </c>
      <c r="G767" s="100">
        <v>6505996</v>
      </c>
      <c r="H767" s="312">
        <f>G767/12*9</f>
        <v>4879497</v>
      </c>
      <c r="I767" s="337">
        <f t="shared" si="28"/>
        <v>6831295.8000000007</v>
      </c>
    </row>
    <row r="768" spans="1:9" ht="15.75" thickBot="1">
      <c r="A768" s="336">
        <v>21010106</v>
      </c>
      <c r="B768" s="310"/>
      <c r="C768" s="1551"/>
      <c r="D768" s="986">
        <v>31931500</v>
      </c>
      <c r="E768" s="173" t="s">
        <v>181</v>
      </c>
      <c r="F768" s="143">
        <f>G768*8/12</f>
        <v>0</v>
      </c>
      <c r="G768" s="100"/>
      <c r="H768" s="312">
        <f>G768/12*9</f>
        <v>0</v>
      </c>
      <c r="I768" s="140"/>
    </row>
    <row r="769" spans="1:9" ht="30">
      <c r="A769" s="335"/>
      <c r="B769" s="310"/>
      <c r="C769" s="1551"/>
      <c r="D769" s="986">
        <v>31931500</v>
      </c>
      <c r="E769" s="173" t="s">
        <v>180</v>
      </c>
      <c r="F769" s="143">
        <v>0</v>
      </c>
      <c r="G769" s="1654">
        <v>20734876.23</v>
      </c>
      <c r="H769" s="312">
        <v>0</v>
      </c>
      <c r="I769" s="1430">
        <v>240000000</v>
      </c>
    </row>
    <row r="770" spans="1:9">
      <c r="A770" s="334"/>
      <c r="B770" s="333"/>
      <c r="C770" s="1530"/>
      <c r="D770" s="332"/>
      <c r="E770" s="331" t="s">
        <v>179</v>
      </c>
      <c r="F770" s="163"/>
      <c r="G770" s="330">
        <v>12390000</v>
      </c>
      <c r="H770" s="329"/>
      <c r="I770" s="489">
        <v>0</v>
      </c>
    </row>
    <row r="771" spans="1:9" ht="15.75" thickBot="1">
      <c r="A771" s="885">
        <v>21020300</v>
      </c>
      <c r="B771" s="323"/>
      <c r="C771" s="1550"/>
      <c r="D771" s="343"/>
      <c r="E771" s="331" t="s">
        <v>178</v>
      </c>
      <c r="F771" s="143">
        <f t="shared" ref="F771:F791" si="29">G771*8/12</f>
        <v>0</v>
      </c>
      <c r="G771" s="100"/>
      <c r="H771" s="99"/>
      <c r="I771" s="140"/>
    </row>
    <row r="772" spans="1:9" ht="15.75" thickBot="1">
      <c r="A772" s="336">
        <v>21020301</v>
      </c>
      <c r="B772" s="310" t="s">
        <v>63</v>
      </c>
      <c r="C772" s="1551"/>
      <c r="D772" s="986">
        <v>31931500</v>
      </c>
      <c r="E772" s="207" t="s">
        <v>171</v>
      </c>
      <c r="F772" s="143">
        <f t="shared" ref="F772:F780" si="30">SUM(G772/12*11)</f>
        <v>1006913.4166666666</v>
      </c>
      <c r="G772" s="100">
        <v>1098451</v>
      </c>
      <c r="H772" s="312">
        <f t="shared" ref="H772:H780" si="31">G772/12*9</f>
        <v>823838.25</v>
      </c>
      <c r="I772" s="337">
        <f t="shared" ref="I772:I797" si="32">SUM(G772*105%)</f>
        <v>1153373.55</v>
      </c>
    </row>
    <row r="773" spans="1:9" ht="15.75" thickBot="1">
      <c r="A773" s="336">
        <v>21020302</v>
      </c>
      <c r="B773" s="310" t="s">
        <v>63</v>
      </c>
      <c r="C773" s="1551"/>
      <c r="D773" s="986">
        <v>31931500</v>
      </c>
      <c r="E773" s="207" t="s">
        <v>169</v>
      </c>
      <c r="F773" s="143">
        <f t="shared" si="30"/>
        <v>575545.66666666674</v>
      </c>
      <c r="G773" s="100">
        <v>627868</v>
      </c>
      <c r="H773" s="312">
        <f t="shared" si="31"/>
        <v>470901</v>
      </c>
      <c r="I773" s="337">
        <f t="shared" si="32"/>
        <v>659261.4</v>
      </c>
    </row>
    <row r="774" spans="1:9" ht="15.75" thickBot="1">
      <c r="A774" s="336">
        <v>21020303</v>
      </c>
      <c r="B774" s="310" t="s">
        <v>63</v>
      </c>
      <c r="C774" s="1551"/>
      <c r="D774" s="986">
        <v>31931500</v>
      </c>
      <c r="E774" s="207" t="s">
        <v>167</v>
      </c>
      <c r="F774" s="143">
        <f t="shared" si="30"/>
        <v>32076</v>
      </c>
      <c r="G774" s="100">
        <v>34992</v>
      </c>
      <c r="H774" s="312">
        <f t="shared" si="31"/>
        <v>26244</v>
      </c>
      <c r="I774" s="337">
        <f t="shared" si="32"/>
        <v>36741.599999999999</v>
      </c>
    </row>
    <row r="775" spans="1:9" ht="15.75" thickBot="1">
      <c r="A775" s="336">
        <v>21020304</v>
      </c>
      <c r="B775" s="310" t="s">
        <v>63</v>
      </c>
      <c r="C775" s="1551"/>
      <c r="D775" s="986">
        <v>31931500</v>
      </c>
      <c r="E775" s="207" t="s">
        <v>165</v>
      </c>
      <c r="F775" s="143">
        <f t="shared" si="30"/>
        <v>143845.16666666669</v>
      </c>
      <c r="G775" s="100">
        <v>156922</v>
      </c>
      <c r="H775" s="312">
        <f t="shared" si="31"/>
        <v>117691.5</v>
      </c>
      <c r="I775" s="337">
        <f t="shared" si="32"/>
        <v>164768.1</v>
      </c>
    </row>
    <row r="776" spans="1:9" ht="15.75" thickBot="1">
      <c r="A776" s="336">
        <v>21020305</v>
      </c>
      <c r="B776" s="310" t="s">
        <v>63</v>
      </c>
      <c r="C776" s="1551"/>
      <c r="D776" s="986">
        <v>31931500</v>
      </c>
      <c r="E776" s="207" t="s">
        <v>249</v>
      </c>
      <c r="F776" s="143">
        <f t="shared" si="30"/>
        <v>1294596.4166666665</v>
      </c>
      <c r="G776" s="100">
        <v>1412287</v>
      </c>
      <c r="H776" s="312">
        <f t="shared" si="31"/>
        <v>1059215.25</v>
      </c>
      <c r="I776" s="337">
        <f t="shared" si="32"/>
        <v>1482901.35</v>
      </c>
    </row>
    <row r="777" spans="1:9" ht="15.75" thickBot="1">
      <c r="A777" s="336">
        <v>21020306</v>
      </c>
      <c r="B777" s="310" t="s">
        <v>63</v>
      </c>
      <c r="C777" s="1551"/>
      <c r="D777" s="986">
        <v>31931500</v>
      </c>
      <c r="E777" s="207" t="s">
        <v>248</v>
      </c>
      <c r="F777" s="143">
        <f t="shared" si="30"/>
        <v>24948</v>
      </c>
      <c r="G777" s="100">
        <v>27216</v>
      </c>
      <c r="H777" s="312">
        <f t="shared" si="31"/>
        <v>20412</v>
      </c>
      <c r="I777" s="337">
        <f t="shared" si="32"/>
        <v>28576.800000000003</v>
      </c>
    </row>
    <row r="778" spans="1:9" ht="15.75" thickBot="1">
      <c r="A778" s="336">
        <v>21020312</v>
      </c>
      <c r="B778" s="310"/>
      <c r="C778" s="1551"/>
      <c r="D778" s="986">
        <v>31931500</v>
      </c>
      <c r="E778" s="207" t="s">
        <v>163</v>
      </c>
      <c r="F778" s="143">
        <f t="shared" si="30"/>
        <v>0</v>
      </c>
      <c r="G778" s="100"/>
      <c r="H778" s="312">
        <f t="shared" si="31"/>
        <v>0</v>
      </c>
      <c r="I778" s="337">
        <f t="shared" si="32"/>
        <v>0</v>
      </c>
    </row>
    <row r="779" spans="1:9" ht="15.75" thickBot="1">
      <c r="A779" s="336">
        <v>21020314</v>
      </c>
      <c r="B779" s="310" t="s">
        <v>63</v>
      </c>
      <c r="C779" s="1551"/>
      <c r="D779" s="986">
        <v>31931500</v>
      </c>
      <c r="E779" s="207" t="s">
        <v>247</v>
      </c>
      <c r="F779" s="143">
        <f t="shared" si="30"/>
        <v>908351.58333333337</v>
      </c>
      <c r="G779" s="100">
        <v>990929</v>
      </c>
      <c r="H779" s="312">
        <f t="shared" si="31"/>
        <v>743196.75</v>
      </c>
      <c r="I779" s="337">
        <f t="shared" si="32"/>
        <v>1040475.4500000001</v>
      </c>
    </row>
    <row r="780" spans="1:9">
      <c r="A780" s="336">
        <v>21020315</v>
      </c>
      <c r="B780" s="310" t="s">
        <v>63</v>
      </c>
      <c r="C780" s="1551"/>
      <c r="D780" s="986">
        <v>31931500</v>
      </c>
      <c r="E780" s="207" t="s">
        <v>161</v>
      </c>
      <c r="F780" s="143">
        <f t="shared" si="30"/>
        <v>223045.16666666666</v>
      </c>
      <c r="G780" s="100">
        <v>243322</v>
      </c>
      <c r="H780" s="312">
        <f t="shared" si="31"/>
        <v>182491.5</v>
      </c>
      <c r="I780" s="337">
        <f t="shared" si="32"/>
        <v>255488.1</v>
      </c>
    </row>
    <row r="781" spans="1:9" ht="15.75" thickBot="1">
      <c r="A781" s="885">
        <v>21020400</v>
      </c>
      <c r="B781" s="310"/>
      <c r="C781" s="1550"/>
      <c r="D781" s="343"/>
      <c r="E781" s="331" t="s">
        <v>174</v>
      </c>
      <c r="F781" s="143">
        <f t="shared" si="29"/>
        <v>0</v>
      </c>
      <c r="G781" s="100"/>
      <c r="H781" s="99"/>
      <c r="I781" s="337">
        <f t="shared" si="32"/>
        <v>0</v>
      </c>
    </row>
    <row r="782" spans="1:9" ht="15.75" thickBot="1">
      <c r="A782" s="336">
        <v>21020401</v>
      </c>
      <c r="B782" s="310" t="s">
        <v>63</v>
      </c>
      <c r="C782" s="1551"/>
      <c r="D782" s="986">
        <v>31931500</v>
      </c>
      <c r="E782" s="207" t="s">
        <v>171</v>
      </c>
      <c r="F782" s="143">
        <f t="shared" si="29"/>
        <v>2177736</v>
      </c>
      <c r="G782" s="100">
        <v>3266604</v>
      </c>
      <c r="H782" s="312">
        <f t="shared" ref="H782:H787" si="33">G782/12*9</f>
        <v>2449953</v>
      </c>
      <c r="I782" s="337">
        <f t="shared" si="32"/>
        <v>3429934.2</v>
      </c>
    </row>
    <row r="783" spans="1:9" ht="15.75" thickBot="1">
      <c r="A783" s="336">
        <v>21020402</v>
      </c>
      <c r="B783" s="310" t="s">
        <v>63</v>
      </c>
      <c r="C783" s="1551"/>
      <c r="D783" s="986">
        <v>31931500</v>
      </c>
      <c r="E783" s="207" t="s">
        <v>169</v>
      </c>
      <c r="F783" s="143">
        <f t="shared" si="29"/>
        <v>1244420</v>
      </c>
      <c r="G783" s="100">
        <v>1866630</v>
      </c>
      <c r="H783" s="312">
        <f t="shared" si="33"/>
        <v>1399972.5</v>
      </c>
      <c r="I783" s="337">
        <f t="shared" si="32"/>
        <v>1959961.5</v>
      </c>
    </row>
    <row r="784" spans="1:9" ht="15.75" thickBot="1">
      <c r="A784" s="336">
        <v>21020403</v>
      </c>
      <c r="B784" s="310" t="s">
        <v>63</v>
      </c>
      <c r="C784" s="1551"/>
      <c r="D784" s="986">
        <v>31931500</v>
      </c>
      <c r="E784" s="207" t="s">
        <v>167</v>
      </c>
      <c r="F784" s="143">
        <f t="shared" si="29"/>
        <v>266666.66666666669</v>
      </c>
      <c r="G784" s="100">
        <v>400000</v>
      </c>
      <c r="H784" s="312">
        <f t="shared" si="33"/>
        <v>300000</v>
      </c>
      <c r="I784" s="337">
        <f t="shared" si="32"/>
        <v>420000</v>
      </c>
    </row>
    <row r="785" spans="1:9" ht="15.75" thickBot="1">
      <c r="A785" s="336">
        <v>21020404</v>
      </c>
      <c r="B785" s="310" t="s">
        <v>63</v>
      </c>
      <c r="C785" s="1551"/>
      <c r="D785" s="986">
        <v>31931500</v>
      </c>
      <c r="E785" s="207" t="s">
        <v>165</v>
      </c>
      <c r="F785" s="143">
        <f t="shared" si="29"/>
        <v>310714.66666666669</v>
      </c>
      <c r="G785" s="100">
        <v>466072</v>
      </c>
      <c r="H785" s="312">
        <f t="shared" si="33"/>
        <v>349554</v>
      </c>
      <c r="I785" s="337">
        <f t="shared" si="32"/>
        <v>489375.60000000003</v>
      </c>
    </row>
    <row r="786" spans="1:9" ht="15.75" thickBot="1">
      <c r="A786" s="336">
        <v>21020412</v>
      </c>
      <c r="B786" s="310"/>
      <c r="C786" s="1551"/>
      <c r="D786" s="986">
        <v>31931500</v>
      </c>
      <c r="E786" s="207" t="s">
        <v>163</v>
      </c>
      <c r="F786" s="143">
        <f t="shared" si="29"/>
        <v>0</v>
      </c>
      <c r="G786" s="100"/>
      <c r="H786" s="312">
        <f t="shared" si="33"/>
        <v>0</v>
      </c>
      <c r="I786" s="337">
        <f t="shared" si="32"/>
        <v>0</v>
      </c>
    </row>
    <row r="787" spans="1:9">
      <c r="A787" s="336">
        <v>21020415</v>
      </c>
      <c r="B787" s="310" t="s">
        <v>63</v>
      </c>
      <c r="C787" s="1551"/>
      <c r="D787" s="986">
        <v>31931500</v>
      </c>
      <c r="E787" s="207" t="s">
        <v>161</v>
      </c>
      <c r="F787" s="143">
        <f t="shared" si="29"/>
        <v>656704.66666666663</v>
      </c>
      <c r="G787" s="100">
        <v>985057</v>
      </c>
      <c r="H787" s="312">
        <f t="shared" si="33"/>
        <v>738792.75</v>
      </c>
      <c r="I787" s="337">
        <f t="shared" si="32"/>
        <v>1034309.8500000001</v>
      </c>
    </row>
    <row r="788" spans="1:9" ht="15.75" thickBot="1">
      <c r="A788" s="885">
        <v>21020500</v>
      </c>
      <c r="B788" s="310"/>
      <c r="C788" s="1550"/>
      <c r="D788" s="343"/>
      <c r="E788" s="331" t="s">
        <v>173</v>
      </c>
      <c r="F788" s="143">
        <f t="shared" si="29"/>
        <v>0</v>
      </c>
      <c r="G788" s="100"/>
      <c r="H788" s="99"/>
      <c r="I788" s="337">
        <f t="shared" si="32"/>
        <v>0</v>
      </c>
    </row>
    <row r="789" spans="1:9" ht="15.75" thickBot="1">
      <c r="A789" s="336">
        <v>21020501</v>
      </c>
      <c r="B789" s="310" t="s">
        <v>63</v>
      </c>
      <c r="C789" s="1551"/>
      <c r="D789" s="986">
        <v>31931500</v>
      </c>
      <c r="E789" s="207" t="s">
        <v>171</v>
      </c>
      <c r="F789" s="143">
        <f t="shared" si="29"/>
        <v>1518058.6666666667</v>
      </c>
      <c r="G789" s="100">
        <v>2277088</v>
      </c>
      <c r="H789" s="312">
        <f t="shared" ref="H789:H794" si="34">G789/12*9</f>
        <v>1707816</v>
      </c>
      <c r="I789" s="337">
        <f t="shared" si="32"/>
        <v>2390942.4</v>
      </c>
    </row>
    <row r="790" spans="1:9" ht="15.75" thickBot="1">
      <c r="A790" s="549">
        <v>21020502</v>
      </c>
      <c r="B790" s="310" t="s">
        <v>63</v>
      </c>
      <c r="C790" s="1541"/>
      <c r="D790" s="986">
        <v>31931500</v>
      </c>
      <c r="E790" s="207" t="s">
        <v>169</v>
      </c>
      <c r="F790" s="143">
        <f t="shared" si="29"/>
        <v>933333.33333333337</v>
      </c>
      <c r="G790" s="100">
        <v>1400000</v>
      </c>
      <c r="H790" s="312">
        <f t="shared" si="34"/>
        <v>1050000</v>
      </c>
      <c r="I790" s="337">
        <f t="shared" si="32"/>
        <v>1470000</v>
      </c>
    </row>
    <row r="791" spans="1:9" ht="15.75" thickBot="1">
      <c r="A791" s="549">
        <v>21020503</v>
      </c>
      <c r="B791" s="310" t="s">
        <v>63</v>
      </c>
      <c r="C791" s="1541"/>
      <c r="D791" s="986">
        <v>31931500</v>
      </c>
      <c r="E791" s="207" t="s">
        <v>167</v>
      </c>
      <c r="F791" s="143">
        <f t="shared" si="29"/>
        <v>159840</v>
      </c>
      <c r="G791" s="100">
        <v>239760</v>
      </c>
      <c r="H791" s="312">
        <f t="shared" si="34"/>
        <v>179820</v>
      </c>
      <c r="I791" s="337">
        <f t="shared" si="32"/>
        <v>251748</v>
      </c>
    </row>
    <row r="792" spans="1:9" ht="15.75" thickBot="1">
      <c r="A792" s="549">
        <v>21020504</v>
      </c>
      <c r="B792" s="310" t="s">
        <v>63</v>
      </c>
      <c r="C792" s="1541"/>
      <c r="D792" s="986">
        <v>31931500</v>
      </c>
      <c r="E792" s="207" t="s">
        <v>165</v>
      </c>
      <c r="F792" s="101"/>
      <c r="G792" s="100">
        <v>201724</v>
      </c>
      <c r="H792" s="312">
        <f t="shared" si="34"/>
        <v>151293</v>
      </c>
      <c r="I792" s="337">
        <f t="shared" si="32"/>
        <v>211810.2</v>
      </c>
    </row>
    <row r="793" spans="1:9" ht="15.75" thickBot="1">
      <c r="A793" s="549">
        <v>21020512</v>
      </c>
      <c r="B793" s="310"/>
      <c r="C793" s="1541"/>
      <c r="D793" s="986">
        <v>31931500</v>
      </c>
      <c r="E793" s="207" t="s">
        <v>163</v>
      </c>
      <c r="F793" s="101"/>
      <c r="G793" s="100"/>
      <c r="H793" s="312">
        <f t="shared" si="34"/>
        <v>0</v>
      </c>
      <c r="I793" s="337">
        <f t="shared" si="32"/>
        <v>0</v>
      </c>
    </row>
    <row r="794" spans="1:9">
      <c r="A794" s="549">
        <v>21020515</v>
      </c>
      <c r="B794" s="310" t="s">
        <v>63</v>
      </c>
      <c r="C794" s="1541"/>
      <c r="D794" s="986">
        <v>31931500</v>
      </c>
      <c r="E794" s="207" t="s">
        <v>161</v>
      </c>
      <c r="F794" s="101"/>
      <c r="G794" s="100">
        <v>3206900</v>
      </c>
      <c r="H794" s="312">
        <f t="shared" si="34"/>
        <v>2405175</v>
      </c>
      <c r="I794" s="337">
        <f t="shared" si="32"/>
        <v>3367245</v>
      </c>
    </row>
    <row r="795" spans="1:9" ht="15.75" thickBot="1">
      <c r="A795" s="550">
        <v>21020600</v>
      </c>
      <c r="B795" s="310"/>
      <c r="C795" s="1540"/>
      <c r="D795" s="368"/>
      <c r="E795" s="331" t="s">
        <v>160</v>
      </c>
      <c r="F795" s="101"/>
      <c r="G795" s="100"/>
      <c r="H795" s="99"/>
      <c r="I795" s="337">
        <f t="shared" si="32"/>
        <v>0</v>
      </c>
    </row>
    <row r="796" spans="1:9" ht="15.75" thickBot="1">
      <c r="A796" s="549">
        <v>21020604</v>
      </c>
      <c r="B796" s="310" t="s">
        <v>63</v>
      </c>
      <c r="C796" s="1541"/>
      <c r="D796" s="986">
        <v>31931500</v>
      </c>
      <c r="E796" s="173" t="s">
        <v>439</v>
      </c>
      <c r="F796" s="101">
        <v>9750000</v>
      </c>
      <c r="G796" s="100"/>
      <c r="H796" s="99">
        <v>7600000</v>
      </c>
      <c r="I796" s="337">
        <f t="shared" si="32"/>
        <v>0</v>
      </c>
    </row>
    <row r="797" spans="1:9">
      <c r="A797" s="549">
        <v>21020605</v>
      </c>
      <c r="B797" s="310" t="s">
        <v>63</v>
      </c>
      <c r="C797" s="1541"/>
      <c r="D797" s="986">
        <v>31931500</v>
      </c>
      <c r="E797" s="173" t="s">
        <v>159</v>
      </c>
      <c r="F797" s="101">
        <v>1560000</v>
      </c>
      <c r="G797" s="100">
        <v>10000000</v>
      </c>
      <c r="H797" s="99">
        <v>1750000</v>
      </c>
      <c r="I797" s="337">
        <f t="shared" si="32"/>
        <v>10500000</v>
      </c>
    </row>
    <row r="798" spans="1:9">
      <c r="A798" s="883">
        <v>22000000</v>
      </c>
      <c r="B798" s="310"/>
      <c r="C798" s="1546"/>
      <c r="D798" s="290"/>
      <c r="E798" s="417" t="s">
        <v>314</v>
      </c>
      <c r="F798" s="101"/>
      <c r="G798" s="100"/>
      <c r="H798" s="99"/>
      <c r="I798" s="140"/>
    </row>
    <row r="799" spans="1:9">
      <c r="A799" s="883">
        <v>22010000</v>
      </c>
      <c r="B799" s="310"/>
      <c r="C799" s="1546"/>
      <c r="D799" s="290"/>
      <c r="E799" s="548" t="s">
        <v>438</v>
      </c>
      <c r="F799" s="101"/>
      <c r="G799" s="100"/>
      <c r="H799" s="99"/>
      <c r="I799" s="140"/>
    </row>
    <row r="800" spans="1:9" ht="15.75" thickBot="1">
      <c r="A800" s="883">
        <v>22010100</v>
      </c>
      <c r="B800" s="310"/>
      <c r="C800" s="1546"/>
      <c r="D800" s="290"/>
      <c r="E800" s="548" t="s">
        <v>438</v>
      </c>
      <c r="F800" s="101"/>
      <c r="G800" s="100"/>
      <c r="H800" s="99"/>
      <c r="I800" s="140"/>
    </row>
    <row r="801" spans="1:9">
      <c r="A801" s="246">
        <v>22010103</v>
      </c>
      <c r="B801" s="310" t="s">
        <v>63</v>
      </c>
      <c r="C801" s="1545"/>
      <c r="D801" s="986">
        <v>31931500</v>
      </c>
      <c r="E801" s="884" t="s">
        <v>437</v>
      </c>
      <c r="F801" s="101">
        <v>302922</v>
      </c>
      <c r="G801" s="100">
        <v>500000</v>
      </c>
      <c r="H801" s="99">
        <v>270000</v>
      </c>
      <c r="I801" s="140">
        <v>500000</v>
      </c>
    </row>
    <row r="802" spans="1:9">
      <c r="A802" s="883">
        <v>22020000</v>
      </c>
      <c r="B802" s="310"/>
      <c r="C802" s="1546"/>
      <c r="D802" s="290"/>
      <c r="E802" s="548" t="s">
        <v>148</v>
      </c>
      <c r="F802" s="101"/>
      <c r="G802" s="100"/>
      <c r="H802" s="99"/>
      <c r="I802" s="140"/>
    </row>
    <row r="803" spans="1:9" ht="15.75" thickBot="1">
      <c r="A803" s="883">
        <v>22020100</v>
      </c>
      <c r="B803" s="310"/>
      <c r="C803" s="1546"/>
      <c r="D803" s="290"/>
      <c r="E803" s="417" t="s">
        <v>158</v>
      </c>
      <c r="F803" s="101"/>
      <c r="G803" s="100"/>
      <c r="H803" s="99"/>
      <c r="I803" s="140"/>
    </row>
    <row r="804" spans="1:9" ht="15.75" thickBot="1">
      <c r="A804" s="1006">
        <v>22020101</v>
      </c>
      <c r="B804" s="285" t="s">
        <v>63</v>
      </c>
      <c r="C804" s="1563"/>
      <c r="D804" s="986">
        <v>31931500</v>
      </c>
      <c r="E804" s="1005" t="s">
        <v>436</v>
      </c>
      <c r="F804" s="101">
        <v>201000</v>
      </c>
      <c r="G804" s="100">
        <v>300000</v>
      </c>
      <c r="H804" s="99">
        <v>223413</v>
      </c>
      <c r="I804" s="140">
        <v>300000</v>
      </c>
    </row>
    <row r="805" spans="1:9" ht="15.75" thickBot="1">
      <c r="A805" s="1006">
        <v>22020102</v>
      </c>
      <c r="B805" s="310"/>
      <c r="C805" s="1563"/>
      <c r="D805" s="986">
        <v>31931500</v>
      </c>
      <c r="E805" s="1005" t="s">
        <v>156</v>
      </c>
      <c r="F805" s="101"/>
      <c r="G805" s="100"/>
      <c r="H805" s="99"/>
      <c r="I805" s="140"/>
    </row>
    <row r="806" spans="1:9" ht="30.75" thickBot="1">
      <c r="A806" s="1006">
        <v>22020103</v>
      </c>
      <c r="B806" s="310"/>
      <c r="C806" s="1563"/>
      <c r="D806" s="986">
        <v>31931500</v>
      </c>
      <c r="E806" s="1005" t="s">
        <v>155</v>
      </c>
      <c r="F806" s="101"/>
      <c r="G806" s="100"/>
      <c r="H806" s="99"/>
      <c r="I806" s="140"/>
    </row>
    <row r="807" spans="1:9" ht="30">
      <c r="A807" s="1006">
        <v>22020104</v>
      </c>
      <c r="B807" s="310"/>
      <c r="C807" s="1563"/>
      <c r="D807" s="986">
        <v>31931500</v>
      </c>
      <c r="E807" s="1005" t="s">
        <v>154</v>
      </c>
      <c r="F807" s="101"/>
      <c r="G807" s="100"/>
      <c r="H807" s="99"/>
      <c r="I807" s="140"/>
    </row>
    <row r="808" spans="1:9" ht="15.75" thickBot="1">
      <c r="A808" s="883">
        <v>22020300</v>
      </c>
      <c r="B808" s="310"/>
      <c r="C808" s="1546"/>
      <c r="D808" s="290"/>
      <c r="E808" s="1071" t="s">
        <v>196</v>
      </c>
      <c r="F808" s="101"/>
      <c r="G808" s="100"/>
      <c r="H808" s="99"/>
      <c r="I808" s="140"/>
    </row>
    <row r="809" spans="1:9" ht="15.75" thickBot="1">
      <c r="A809" s="246">
        <v>22020303</v>
      </c>
      <c r="B809" s="285" t="s">
        <v>63</v>
      </c>
      <c r="C809" s="1545"/>
      <c r="D809" s="986">
        <v>31931500</v>
      </c>
      <c r="E809" s="884" t="s">
        <v>435</v>
      </c>
      <c r="F809" s="101">
        <v>31002</v>
      </c>
      <c r="G809" s="100">
        <v>50000</v>
      </c>
      <c r="H809" s="99">
        <v>40000</v>
      </c>
      <c r="I809" s="140">
        <v>50000</v>
      </c>
    </row>
    <row r="810" spans="1:9" ht="15.75" thickBot="1">
      <c r="A810" s="246">
        <v>22020309</v>
      </c>
      <c r="B810" s="285" t="s">
        <v>63</v>
      </c>
      <c r="C810" s="1545"/>
      <c r="D810" s="986">
        <v>31931500</v>
      </c>
      <c r="E810" s="884" t="s">
        <v>194</v>
      </c>
      <c r="F810" s="101">
        <v>870000</v>
      </c>
      <c r="G810" s="100">
        <v>1000000</v>
      </c>
      <c r="H810" s="99">
        <v>1240200.19</v>
      </c>
      <c r="I810" s="140">
        <v>1000000</v>
      </c>
    </row>
    <row r="811" spans="1:9">
      <c r="A811" s="246">
        <v>22020313</v>
      </c>
      <c r="B811" s="285" t="s">
        <v>63</v>
      </c>
      <c r="C811" s="1545"/>
      <c r="D811" s="986">
        <v>31931500</v>
      </c>
      <c r="E811" s="884" t="s">
        <v>216</v>
      </c>
      <c r="F811" s="101"/>
      <c r="G811" s="100">
        <v>3000000</v>
      </c>
      <c r="H811" s="99">
        <v>2071000</v>
      </c>
      <c r="I811" s="140">
        <v>3000000</v>
      </c>
    </row>
    <row r="812" spans="1:9" ht="15.75" thickBot="1">
      <c r="A812" s="883">
        <v>22020500</v>
      </c>
      <c r="B812" s="310"/>
      <c r="C812" s="1546"/>
      <c r="D812" s="290"/>
      <c r="E812" s="548" t="s">
        <v>434</v>
      </c>
      <c r="F812" s="101"/>
      <c r="G812" s="100"/>
      <c r="H812" s="99"/>
      <c r="I812" s="140"/>
    </row>
    <row r="813" spans="1:9" ht="15.75" thickBot="1">
      <c r="A813" s="246">
        <v>22020501</v>
      </c>
      <c r="B813" s="285" t="s">
        <v>63</v>
      </c>
      <c r="C813" s="1545"/>
      <c r="D813" s="986">
        <v>31931500</v>
      </c>
      <c r="E813" s="884" t="s">
        <v>433</v>
      </c>
      <c r="F813" s="101">
        <v>2700000</v>
      </c>
      <c r="G813" s="100">
        <v>5000000</v>
      </c>
      <c r="H813" s="99">
        <v>2600000</v>
      </c>
      <c r="I813" s="140">
        <v>5000000</v>
      </c>
    </row>
    <row r="814" spans="1:9" ht="16.5" thickBot="1">
      <c r="A814" s="246">
        <v>22020502</v>
      </c>
      <c r="B814" s="310" t="s">
        <v>63</v>
      </c>
      <c r="C814" s="1565"/>
      <c r="D814" s="986">
        <v>31931500</v>
      </c>
      <c r="E814" s="1004" t="s">
        <v>432</v>
      </c>
      <c r="F814" s="101">
        <v>0</v>
      </c>
      <c r="G814" s="100"/>
      <c r="H814" s="99">
        <v>250000</v>
      </c>
      <c r="I814" s="140"/>
    </row>
    <row r="815" spans="1:9">
      <c r="A815" s="246">
        <v>22020503</v>
      </c>
      <c r="B815" s="285" t="s">
        <v>63</v>
      </c>
      <c r="C815" s="1545"/>
      <c r="D815" s="986">
        <v>31931500</v>
      </c>
      <c r="E815" s="884" t="s">
        <v>431</v>
      </c>
      <c r="F815" s="101">
        <v>22790560.120000001</v>
      </c>
      <c r="G815" s="100">
        <v>23000000</v>
      </c>
      <c r="H815" s="99">
        <v>20660980.23</v>
      </c>
      <c r="I815" s="140">
        <v>23000000</v>
      </c>
    </row>
    <row r="816" spans="1:9" ht="30.75" thickBot="1">
      <c r="A816" s="883">
        <v>22020700</v>
      </c>
      <c r="B816" s="175"/>
      <c r="C816" s="1546"/>
      <c r="D816" s="994"/>
      <c r="E816" s="548" t="s">
        <v>347</v>
      </c>
      <c r="F816" s="101"/>
      <c r="G816" s="100"/>
      <c r="H816" s="99"/>
      <c r="I816" s="140"/>
    </row>
    <row r="817" spans="1:9">
      <c r="A817" s="246">
        <v>22020711</v>
      </c>
      <c r="B817" s="310"/>
      <c r="C817" s="1545"/>
      <c r="D817" s="986">
        <v>31931500</v>
      </c>
      <c r="E817" s="545" t="s">
        <v>430</v>
      </c>
      <c r="F817" s="101"/>
      <c r="G817" s="100"/>
      <c r="H817" s="99"/>
      <c r="I817" s="140"/>
    </row>
    <row r="818" spans="1:9" ht="15.75" thickBot="1">
      <c r="A818" s="883">
        <v>22021000</v>
      </c>
      <c r="B818" s="291"/>
      <c r="C818" s="1546"/>
      <c r="D818" s="290"/>
      <c r="E818" s="1464" t="s">
        <v>151</v>
      </c>
      <c r="F818" s="101"/>
      <c r="G818" s="100"/>
      <c r="H818" s="99"/>
      <c r="I818" s="140"/>
    </row>
    <row r="819" spans="1:9" ht="15.75" thickBot="1">
      <c r="A819" s="246">
        <v>22021001</v>
      </c>
      <c r="B819" s="285" t="s">
        <v>63</v>
      </c>
      <c r="C819" s="1545"/>
      <c r="D819" s="986">
        <v>31931500</v>
      </c>
      <c r="E819" s="207" t="s">
        <v>238</v>
      </c>
      <c r="F819" s="101">
        <v>5780000</v>
      </c>
      <c r="G819" s="100">
        <v>6000000</v>
      </c>
      <c r="H819" s="99">
        <v>4700900</v>
      </c>
      <c r="I819" s="140">
        <v>6000000</v>
      </c>
    </row>
    <row r="820" spans="1:9" ht="30.75" thickBot="1">
      <c r="A820" s="246">
        <v>22021003</v>
      </c>
      <c r="B820" s="285" t="s">
        <v>63</v>
      </c>
      <c r="C820" s="1545"/>
      <c r="D820" s="986">
        <v>31931500</v>
      </c>
      <c r="E820" s="207" t="s">
        <v>359</v>
      </c>
      <c r="F820" s="101">
        <v>1000000</v>
      </c>
      <c r="G820" s="100">
        <v>1200000</v>
      </c>
      <c r="H820" s="99">
        <v>950000</v>
      </c>
      <c r="I820" s="140">
        <v>1200000</v>
      </c>
    </row>
    <row r="821" spans="1:9" ht="30.75" thickBot="1">
      <c r="A821" s="246">
        <v>220211013</v>
      </c>
      <c r="B821" s="285" t="s">
        <v>63</v>
      </c>
      <c r="C821" s="1545"/>
      <c r="D821" s="986">
        <v>31931500</v>
      </c>
      <c r="E821" s="207" t="s">
        <v>429</v>
      </c>
      <c r="F821" s="101"/>
      <c r="G821" s="100">
        <v>2700000</v>
      </c>
      <c r="H821" s="99">
        <v>2300720</v>
      </c>
      <c r="I821" s="140">
        <v>2700000</v>
      </c>
    </row>
    <row r="822" spans="1:9" ht="15.75" thickBot="1">
      <c r="A822" s="246">
        <v>22021016</v>
      </c>
      <c r="B822" s="285" t="s">
        <v>63</v>
      </c>
      <c r="C822" s="1545"/>
      <c r="D822" s="986">
        <v>31931500</v>
      </c>
      <c r="E822" s="207" t="s">
        <v>428</v>
      </c>
      <c r="F822" s="101">
        <v>652000</v>
      </c>
      <c r="G822" s="100">
        <v>2000000</v>
      </c>
      <c r="H822" s="99">
        <v>1250000</v>
      </c>
      <c r="I822" s="140">
        <v>2000000</v>
      </c>
    </row>
    <row r="823" spans="1:9" ht="15.75" thickBot="1">
      <c r="A823" s="241">
        <v>22021017</v>
      </c>
      <c r="B823" s="719" t="s">
        <v>63</v>
      </c>
      <c r="C823" s="1552"/>
      <c r="D823" s="988">
        <v>31931500</v>
      </c>
      <c r="E823" s="611" t="s">
        <v>216</v>
      </c>
      <c r="F823" s="882">
        <v>500000</v>
      </c>
      <c r="G823" s="92">
        <v>6000000</v>
      </c>
      <c r="H823" s="881">
        <v>4780000</v>
      </c>
      <c r="I823" s="968">
        <v>6000000</v>
      </c>
    </row>
    <row r="824" spans="1:9" ht="15.75" thickBot="1">
      <c r="A824" s="880"/>
      <c r="B824" s="356"/>
      <c r="C824" s="1572"/>
      <c r="D824" s="355"/>
      <c r="E824" s="879" t="s">
        <v>149</v>
      </c>
      <c r="F824" s="919">
        <f>SUM(F765:F801)</f>
        <v>40742104.916666672</v>
      </c>
      <c r="G824" s="918">
        <f>SUM(G765:G801)</f>
        <v>81783848.230000004</v>
      </c>
      <c r="H824" s="917">
        <f>SUM(H765:H801)</f>
        <v>38239229</v>
      </c>
      <c r="I824" s="916">
        <f>SUM(I765:I801)</f>
        <v>291066920.60000002</v>
      </c>
    </row>
    <row r="825" spans="1:9" ht="15.75" thickBot="1">
      <c r="A825" s="876"/>
      <c r="B825" s="277"/>
      <c r="C825" s="1519"/>
      <c r="D825" s="353"/>
      <c r="E825" s="875" t="s">
        <v>148</v>
      </c>
      <c r="F825" s="915">
        <f>SUM(F804:F823)</f>
        <v>34524562.120000005</v>
      </c>
      <c r="G825" s="914">
        <f>SUM(G804:G823)</f>
        <v>50250000</v>
      </c>
      <c r="H825" s="913">
        <f>SUM(H804:H823)</f>
        <v>41067213.420000002</v>
      </c>
      <c r="I825" s="912">
        <f>SUM(I804:I823)</f>
        <v>50250000</v>
      </c>
    </row>
    <row r="826" spans="1:9" ht="15.75" thickBot="1">
      <c r="A826" s="876"/>
      <c r="B826" s="1003"/>
      <c r="C826" s="1568"/>
      <c r="D826" s="1002"/>
      <c r="E826" s="875" t="s">
        <v>0</v>
      </c>
      <c r="F826" s="915">
        <f>SUM(F824:F825)</f>
        <v>75266667.036666676</v>
      </c>
      <c r="G826" s="914">
        <f>SUM(G824:G825)</f>
        <v>132033848.23</v>
      </c>
      <c r="H826" s="913">
        <f>SUM(H824:H825)</f>
        <v>79306442.420000002</v>
      </c>
      <c r="I826" s="912">
        <f>SUM(I824:I825)</f>
        <v>341316920.60000002</v>
      </c>
    </row>
    <row r="827" spans="1:9" ht="15.75" thickBot="1">
      <c r="A827" s="820"/>
      <c r="B827" s="1001"/>
      <c r="C827" s="1521"/>
      <c r="D827" s="1000"/>
      <c r="E827" s="853"/>
      <c r="F827" s="710"/>
      <c r="G827" s="710"/>
      <c r="H827" s="709"/>
      <c r="I827" s="708"/>
    </row>
    <row r="828" spans="1:9">
      <c r="A828" s="852"/>
      <c r="B828" s="999"/>
      <c r="C828" s="1573"/>
      <c r="D828" s="998"/>
      <c r="E828" s="851"/>
      <c r="F828" s="704"/>
      <c r="G828" s="704"/>
      <c r="H828" s="703"/>
      <c r="I828" s="702"/>
    </row>
    <row r="829" spans="1:9" ht="15.75">
      <c r="A829" s="1888" t="s">
        <v>144</v>
      </c>
      <c r="B829" s="1889"/>
      <c r="C829" s="1889"/>
      <c r="D829" s="1889"/>
      <c r="E829" s="1889"/>
      <c r="F829" s="1889"/>
      <c r="G829" s="1889"/>
      <c r="H829" s="1889"/>
      <c r="I829" s="1890"/>
    </row>
    <row r="830" spans="1:9" ht="15.75">
      <c r="A830" s="1888" t="s">
        <v>143</v>
      </c>
      <c r="B830" s="1889"/>
      <c r="C830" s="1889"/>
      <c r="D830" s="1889"/>
      <c r="E830" s="1889"/>
      <c r="F830" s="1889"/>
      <c r="G830" s="1889"/>
      <c r="H830" s="1889"/>
      <c r="I830" s="1890"/>
    </row>
    <row r="831" spans="1:9" ht="15.75">
      <c r="A831" s="1783" t="s">
        <v>883</v>
      </c>
      <c r="B831" s="1784"/>
      <c r="C831" s="1784"/>
      <c r="D831" s="1784"/>
      <c r="E831" s="1784"/>
      <c r="F831" s="1784"/>
      <c r="G831" s="1784"/>
      <c r="H831" s="1784"/>
      <c r="I831" s="1785"/>
    </row>
    <row r="832" spans="1:9">
      <c r="A832" s="1816" t="s">
        <v>231</v>
      </c>
      <c r="B832" s="1817"/>
      <c r="C832" s="1817"/>
      <c r="D832" s="1817"/>
      <c r="E832" s="1817"/>
      <c r="F832" s="1817"/>
      <c r="G832" s="1817"/>
      <c r="H832" s="1817"/>
      <c r="I832" s="1818"/>
    </row>
    <row r="833" spans="1:9" ht="15.75" thickBot="1">
      <c r="A833" s="1843" t="s">
        <v>427</v>
      </c>
      <c r="B833" s="1844"/>
      <c r="C833" s="1844"/>
      <c r="D833" s="1844"/>
      <c r="E833" s="1844"/>
      <c r="F833" s="1844"/>
      <c r="G833" s="1844"/>
      <c r="H833" s="1844"/>
      <c r="I833" s="1845"/>
    </row>
    <row r="834" spans="1:9" ht="43.5" thickBot="1">
      <c r="A834" s="348" t="s">
        <v>142</v>
      </c>
      <c r="B834" s="347" t="s">
        <v>141</v>
      </c>
      <c r="C834" s="1513" t="s">
        <v>140</v>
      </c>
      <c r="D834" s="471" t="s">
        <v>139</v>
      </c>
      <c r="E834" s="345" t="s">
        <v>138</v>
      </c>
      <c r="F834" s="222" t="s">
        <v>909</v>
      </c>
      <c r="G834" s="223" t="s">
        <v>908</v>
      </c>
      <c r="H834" s="222" t="s">
        <v>888</v>
      </c>
      <c r="I834" s="221" t="s">
        <v>882</v>
      </c>
    </row>
    <row r="835" spans="1:9" ht="15.75" thickBot="1">
      <c r="A835" s="850">
        <v>22000100101</v>
      </c>
      <c r="B835" s="285" t="s">
        <v>63</v>
      </c>
      <c r="C835" s="1522"/>
      <c r="D835" s="951">
        <v>31931500</v>
      </c>
      <c r="E835" s="601" t="s">
        <v>426</v>
      </c>
      <c r="F835" s="467">
        <f>SUM(F904)</f>
        <v>10141094.083333332</v>
      </c>
      <c r="G835" s="466">
        <f>SUM(G904)</f>
        <v>21192726.539999999</v>
      </c>
      <c r="H835" s="465">
        <f>SUM(H904)</f>
        <v>8531746.25</v>
      </c>
      <c r="I835" s="464">
        <f>SUM(I904)</f>
        <v>14919325.949999999</v>
      </c>
    </row>
    <row r="836" spans="1:9" ht="15.75" thickBot="1">
      <c r="A836" s="956">
        <v>22000100102</v>
      </c>
      <c r="B836" s="285" t="s">
        <v>63</v>
      </c>
      <c r="C836" s="1515"/>
      <c r="D836" s="951">
        <v>31931500</v>
      </c>
      <c r="E836" s="325" t="s">
        <v>425</v>
      </c>
      <c r="F836" s="461">
        <f>SUM(F966)</f>
        <v>81176888.523333356</v>
      </c>
      <c r="G836" s="460">
        <f>SUM(G966)</f>
        <v>240732642.98000002</v>
      </c>
      <c r="H836" s="459">
        <f>SUM(H966)</f>
        <v>85105238.120000005</v>
      </c>
      <c r="I836" s="458">
        <f>SUM(I966)</f>
        <v>241441665</v>
      </c>
    </row>
    <row r="837" spans="1:9">
      <c r="A837" s="956">
        <v>22000100103</v>
      </c>
      <c r="B837" s="285" t="s">
        <v>63</v>
      </c>
      <c r="C837" s="1515"/>
      <c r="D837" s="951">
        <v>31931500</v>
      </c>
      <c r="E837" s="325" t="s">
        <v>424</v>
      </c>
      <c r="F837" s="461">
        <f>SUM(F1018)</f>
        <v>8927354.666666666</v>
      </c>
      <c r="G837" s="460">
        <f>SUM(G1018)</f>
        <v>13021378.09</v>
      </c>
      <c r="H837" s="459">
        <f>SUM(H1018)</f>
        <v>8227828.125</v>
      </c>
      <c r="I837" s="458">
        <f>SUM(I1018)</f>
        <v>11871215.799999999</v>
      </c>
    </row>
    <row r="838" spans="1:9">
      <c r="A838" s="544"/>
      <c r="B838" s="412"/>
      <c r="C838" s="1515"/>
      <c r="D838" s="309"/>
      <c r="E838" s="590"/>
      <c r="F838" s="589"/>
      <c r="G838" s="330"/>
      <c r="H838" s="588"/>
      <c r="I838" s="587"/>
    </row>
    <row r="839" spans="1:9">
      <c r="A839" s="544"/>
      <c r="B839" s="412"/>
      <c r="C839" s="1515"/>
      <c r="D839" s="309"/>
      <c r="E839" s="590"/>
      <c r="F839" s="589"/>
      <c r="G839" s="330"/>
      <c r="H839" s="588"/>
      <c r="I839" s="587"/>
    </row>
    <row r="840" spans="1:9">
      <c r="A840" s="544"/>
      <c r="B840" s="412"/>
      <c r="C840" s="1515"/>
      <c r="D840" s="309"/>
      <c r="E840" s="590"/>
      <c r="F840" s="589"/>
      <c r="G840" s="330"/>
      <c r="H840" s="588"/>
      <c r="I840" s="587"/>
    </row>
    <row r="841" spans="1:9">
      <c r="A841" s="544"/>
      <c r="B841" s="412"/>
      <c r="C841" s="1515"/>
      <c r="D841" s="309"/>
      <c r="E841" s="590"/>
      <c r="F841" s="589"/>
      <c r="G841" s="330"/>
      <c r="H841" s="588"/>
      <c r="I841" s="587"/>
    </row>
    <row r="842" spans="1:9">
      <c r="A842" s="544"/>
      <c r="B842" s="412"/>
      <c r="C842" s="1515"/>
      <c r="D842" s="309"/>
      <c r="E842" s="590"/>
      <c r="F842" s="589"/>
      <c r="G842" s="330"/>
      <c r="H842" s="588"/>
      <c r="I842" s="587"/>
    </row>
    <row r="843" spans="1:9">
      <c r="A843" s="544"/>
      <c r="B843" s="412"/>
      <c r="C843" s="1515"/>
      <c r="D843" s="309"/>
      <c r="E843" s="590"/>
      <c r="F843" s="589"/>
      <c r="G843" s="330"/>
      <c r="H843" s="588"/>
      <c r="I843" s="587"/>
    </row>
    <row r="844" spans="1:9">
      <c r="A844" s="544"/>
      <c r="B844" s="412"/>
      <c r="C844" s="1515"/>
      <c r="D844" s="309"/>
      <c r="E844" s="590"/>
      <c r="F844" s="589"/>
      <c r="G844" s="330"/>
      <c r="H844" s="588"/>
      <c r="I844" s="587"/>
    </row>
    <row r="845" spans="1:9">
      <c r="A845" s="544"/>
      <c r="B845" s="412"/>
      <c r="C845" s="1515"/>
      <c r="D845" s="309"/>
      <c r="E845" s="590"/>
      <c r="F845" s="589"/>
      <c r="G845" s="330"/>
      <c r="H845" s="588"/>
      <c r="I845" s="587"/>
    </row>
    <row r="846" spans="1:9">
      <c r="A846" s="544"/>
      <c r="B846" s="412"/>
      <c r="C846" s="1515"/>
      <c r="D846" s="309"/>
      <c r="E846" s="590"/>
      <c r="F846" s="589"/>
      <c r="G846" s="330"/>
      <c r="H846" s="588"/>
      <c r="I846" s="587"/>
    </row>
    <row r="847" spans="1:9" ht="15.75" thickBot="1">
      <c r="A847" s="544"/>
      <c r="B847" s="412"/>
      <c r="C847" s="1515"/>
      <c r="D847" s="309"/>
      <c r="E847" s="590"/>
      <c r="F847" s="589"/>
      <c r="G847" s="330"/>
      <c r="H847" s="588"/>
      <c r="I847" s="587"/>
    </row>
    <row r="848" spans="1:9" ht="15.75" thickBot="1">
      <c r="A848" s="849"/>
      <c r="B848" s="449"/>
      <c r="C848" s="1556"/>
      <c r="D848" s="448"/>
      <c r="E848" s="579" t="s">
        <v>0</v>
      </c>
      <c r="F848" s="434">
        <f>SUM(F835:F847)</f>
        <v>100245337.27333336</v>
      </c>
      <c r="G848" s="446">
        <f>SUM(G835:G847)</f>
        <v>274946747.61000001</v>
      </c>
      <c r="H848" s="1143">
        <f>SUM(H835:H847)</f>
        <v>101864812.495</v>
      </c>
      <c r="I848" s="1142">
        <f>SUM(I835:I847)</f>
        <v>268232206.75</v>
      </c>
    </row>
    <row r="849" spans="1:9" ht="15.75" thickBot="1">
      <c r="A849" s="1882" t="s">
        <v>225</v>
      </c>
      <c r="B849" s="1883"/>
      <c r="C849" s="1883"/>
      <c r="D849" s="1883"/>
      <c r="E849" s="1883"/>
      <c r="F849" s="1883"/>
      <c r="G849" s="1883"/>
      <c r="H849" s="1883"/>
      <c r="I849" s="1884"/>
    </row>
    <row r="850" spans="1:9" ht="15.75" thickBot="1">
      <c r="A850" s="997"/>
      <c r="B850" s="444"/>
      <c r="C850" s="1524"/>
      <c r="D850" s="268"/>
      <c r="E850" s="575" t="s">
        <v>149</v>
      </c>
      <c r="F850" s="442">
        <f>SUM(F902,F964,F1016)</f>
        <v>82648358.293333352</v>
      </c>
      <c r="G850" s="441">
        <f>SUM(G902,G964,G1016)</f>
        <v>249266747.61000001</v>
      </c>
      <c r="H850" s="440">
        <f>SUM(H964,H1016,H902)</f>
        <v>85004349.375</v>
      </c>
      <c r="I850" s="1429">
        <f>SUM(I902,I964,I1016)</f>
        <v>242552206.75</v>
      </c>
    </row>
    <row r="851" spans="1:9" ht="15.75" thickBot="1">
      <c r="A851" s="876"/>
      <c r="B851" s="277"/>
      <c r="C851" s="1519"/>
      <c r="D851" s="353"/>
      <c r="E851" s="875" t="s">
        <v>148</v>
      </c>
      <c r="F851" s="628">
        <f>SUM(F903,F965,F1017)</f>
        <v>17596978.98</v>
      </c>
      <c r="G851" s="627">
        <f>SUM(G903,G965,G1017)</f>
        <v>25680000</v>
      </c>
      <c r="H851" s="626">
        <f>SUM(H903,H965,H1017)</f>
        <v>16860463.120000001</v>
      </c>
      <c r="I851" s="1655">
        <f>SUM(I903,I965,I1017)</f>
        <v>25680000</v>
      </c>
    </row>
    <row r="852" spans="1:9" ht="15.75" thickBot="1">
      <c r="A852" s="825"/>
      <c r="B852" s="623"/>
      <c r="C852" s="1574"/>
      <c r="D852" s="622"/>
      <c r="E852" s="816" t="s">
        <v>0</v>
      </c>
      <c r="F852" s="620">
        <f>SUM(F850:F851)</f>
        <v>100245337.27333336</v>
      </c>
      <c r="G852" s="619">
        <f>SUM(G850:G851)</f>
        <v>274946747.61000001</v>
      </c>
      <c r="H852" s="618">
        <f>SUM(H850:H851)</f>
        <v>101864812.495</v>
      </c>
      <c r="I852" s="617">
        <f>SUM(I850:I851)</f>
        <v>268232206.75</v>
      </c>
    </row>
    <row r="853" spans="1:9" ht="15.75">
      <c r="A853" s="1891" t="s">
        <v>144</v>
      </c>
      <c r="B853" s="1892"/>
      <c r="C853" s="1892"/>
      <c r="D853" s="1892"/>
      <c r="E853" s="1892"/>
      <c r="F853" s="1892"/>
      <c r="G853" s="1892"/>
      <c r="H853" s="1892"/>
      <c r="I853" s="1893"/>
    </row>
    <row r="854" spans="1:9" ht="15.75">
      <c r="A854" s="1888" t="s">
        <v>143</v>
      </c>
      <c r="B854" s="1889"/>
      <c r="C854" s="1889"/>
      <c r="D854" s="1889"/>
      <c r="E854" s="1889"/>
      <c r="F854" s="1889"/>
      <c r="G854" s="1889"/>
      <c r="H854" s="1889"/>
      <c r="I854" s="1890"/>
    </row>
    <row r="855" spans="1:9" ht="15.75">
      <c r="A855" s="1783" t="s">
        <v>883</v>
      </c>
      <c r="B855" s="1784"/>
      <c r="C855" s="1784"/>
      <c r="D855" s="1784"/>
      <c r="E855" s="1784"/>
      <c r="F855" s="1784"/>
      <c r="G855" s="1784"/>
      <c r="H855" s="1784"/>
      <c r="I855" s="1785"/>
    </row>
    <row r="856" spans="1:9">
      <c r="A856" s="1816" t="s">
        <v>188</v>
      </c>
      <c r="B856" s="1817"/>
      <c r="C856" s="1817"/>
      <c r="D856" s="1817"/>
      <c r="E856" s="1817"/>
      <c r="F856" s="1817"/>
      <c r="G856" s="1817"/>
      <c r="H856" s="1817"/>
      <c r="I856" s="1818"/>
    </row>
    <row r="857" spans="1:9" ht="15.75" thickBot="1">
      <c r="A857" s="1897" t="s">
        <v>423</v>
      </c>
      <c r="B857" s="1898"/>
      <c r="C857" s="1898"/>
      <c r="D857" s="1898"/>
      <c r="E857" s="1898"/>
      <c r="F857" s="1898"/>
      <c r="G857" s="1898"/>
      <c r="H857" s="1898"/>
      <c r="I857" s="1899"/>
    </row>
    <row r="858" spans="1:9" ht="43.5" thickBot="1">
      <c r="A858" s="348" t="s">
        <v>142</v>
      </c>
      <c r="B858" s="347" t="s">
        <v>141</v>
      </c>
      <c r="C858" s="1513" t="s">
        <v>140</v>
      </c>
      <c r="D858" s="346" t="s">
        <v>139</v>
      </c>
      <c r="E858" s="345" t="s">
        <v>138</v>
      </c>
      <c r="F858" s="222" t="s">
        <v>909</v>
      </c>
      <c r="G858" s="223" t="s">
        <v>908</v>
      </c>
      <c r="H858" s="222" t="s">
        <v>888</v>
      </c>
      <c r="I858" s="221" t="s">
        <v>882</v>
      </c>
    </row>
    <row r="859" spans="1:9">
      <c r="A859" s="892">
        <v>20000000</v>
      </c>
      <c r="B859" s="891"/>
      <c r="C859" s="1554"/>
      <c r="D859" s="922"/>
      <c r="E859" s="890" t="s">
        <v>186</v>
      </c>
      <c r="F859" s="889"/>
      <c r="G859" s="888"/>
      <c r="H859" s="887"/>
      <c r="I859" s="886"/>
    </row>
    <row r="860" spans="1:9">
      <c r="A860" s="885">
        <v>21000000</v>
      </c>
      <c r="B860" s="323"/>
      <c r="C860" s="1550"/>
      <c r="D860" s="343"/>
      <c r="E860" s="554" t="s">
        <v>149</v>
      </c>
      <c r="F860" s="543"/>
      <c r="G860" s="543"/>
      <c r="H860" s="543"/>
      <c r="I860" s="996"/>
    </row>
    <row r="861" spans="1:9">
      <c r="A861" s="885">
        <v>21010000</v>
      </c>
      <c r="B861" s="323"/>
      <c r="C861" s="1550"/>
      <c r="D861" s="343"/>
      <c r="E861" s="554" t="s">
        <v>185</v>
      </c>
      <c r="F861" s="543"/>
      <c r="G861" s="543"/>
      <c r="H861" s="543"/>
      <c r="I861" s="996"/>
    </row>
    <row r="862" spans="1:9">
      <c r="A862" s="336">
        <v>21010103</v>
      </c>
      <c r="B862" s="547"/>
      <c r="C862" s="1551"/>
      <c r="D862" s="157">
        <v>31931500</v>
      </c>
      <c r="E862" s="173" t="s">
        <v>184</v>
      </c>
      <c r="F862" s="143">
        <f>G862*8/12</f>
        <v>0</v>
      </c>
      <c r="G862" s="101"/>
      <c r="H862" s="206">
        <f>G862/12*9</f>
        <v>0</v>
      </c>
      <c r="I862" s="140"/>
    </row>
    <row r="863" spans="1:9">
      <c r="A863" s="336">
        <v>21010104</v>
      </c>
      <c r="B863" s="547" t="s">
        <v>63</v>
      </c>
      <c r="C863" s="1551"/>
      <c r="D863" s="157">
        <v>31931500</v>
      </c>
      <c r="E863" s="173" t="s">
        <v>183</v>
      </c>
      <c r="F863" s="143">
        <f t="shared" ref="F863:F864" si="35">SUM(G863/12*11)</f>
        <v>2145812.166666667</v>
      </c>
      <c r="G863" s="140">
        <v>2340886</v>
      </c>
      <c r="H863" s="206">
        <f>G863/12*9</f>
        <v>1755664.5</v>
      </c>
      <c r="I863" s="337">
        <f t="shared" ref="I863:I864" si="36">SUM(G863*105%)</f>
        <v>2457930.3000000003</v>
      </c>
    </row>
    <row r="864" spans="1:9">
      <c r="A864" s="336">
        <v>21010105</v>
      </c>
      <c r="B864" s="547" t="s">
        <v>63</v>
      </c>
      <c r="C864" s="1551"/>
      <c r="D864" s="157">
        <v>31931500</v>
      </c>
      <c r="E864" s="173" t="s">
        <v>182</v>
      </c>
      <c r="F864" s="143">
        <f t="shared" si="35"/>
        <v>1288356.6666666665</v>
      </c>
      <c r="G864" s="140">
        <v>1405480</v>
      </c>
      <c r="H864" s="206">
        <f>G864/12*9</f>
        <v>1054110</v>
      </c>
      <c r="I864" s="337">
        <f t="shared" si="36"/>
        <v>1475754</v>
      </c>
    </row>
    <row r="865" spans="1:9">
      <c r="A865" s="336">
        <v>21010106</v>
      </c>
      <c r="B865" s="547"/>
      <c r="C865" s="1551"/>
      <c r="D865" s="157">
        <v>31931500</v>
      </c>
      <c r="E865" s="173" t="s">
        <v>181</v>
      </c>
      <c r="F865" s="143">
        <f>G865*8/12</f>
        <v>0</v>
      </c>
      <c r="G865" s="140"/>
      <c r="H865" s="206">
        <f>G865/12*9</f>
        <v>0</v>
      </c>
      <c r="I865" s="140"/>
    </row>
    <row r="866" spans="1:9" ht="30">
      <c r="A866" s="335"/>
      <c r="B866" s="547"/>
      <c r="C866" s="1551"/>
      <c r="D866" s="157">
        <v>31931500</v>
      </c>
      <c r="E866" s="207" t="s">
        <v>180</v>
      </c>
      <c r="F866" s="143">
        <v>0</v>
      </c>
      <c r="G866" s="140">
        <v>7660987.54</v>
      </c>
      <c r="H866" s="206">
        <v>0</v>
      </c>
      <c r="I866" s="328">
        <v>3360000</v>
      </c>
    </row>
    <row r="867" spans="1:9">
      <c r="A867" s="498"/>
      <c r="B867" s="333"/>
      <c r="C867" s="1530"/>
      <c r="D867" s="332"/>
      <c r="E867" s="331" t="s">
        <v>179</v>
      </c>
      <c r="F867" s="163"/>
      <c r="G867" s="489">
        <v>2310000</v>
      </c>
      <c r="H867" s="329"/>
      <c r="I867" s="489">
        <v>0</v>
      </c>
    </row>
    <row r="868" spans="1:9">
      <c r="A868" s="885">
        <v>21020300</v>
      </c>
      <c r="B868" s="323"/>
      <c r="C868" s="1550"/>
      <c r="D868" s="343"/>
      <c r="E868" s="331" t="s">
        <v>178</v>
      </c>
      <c r="F868" s="143">
        <f t="shared" ref="F868:F875" si="37">G868*8/12</f>
        <v>0</v>
      </c>
      <c r="G868" s="140"/>
      <c r="H868" s="101"/>
      <c r="I868" s="140"/>
    </row>
    <row r="869" spans="1:9">
      <c r="A869" s="336">
        <v>21020301</v>
      </c>
      <c r="B869" s="547"/>
      <c r="C869" s="1551"/>
      <c r="D869" s="157">
        <v>31931500</v>
      </c>
      <c r="E869" s="207" t="s">
        <v>171</v>
      </c>
      <c r="F869" s="143">
        <f t="shared" si="37"/>
        <v>0</v>
      </c>
      <c r="G869" s="140"/>
      <c r="H869" s="206">
        <f t="shared" ref="H869:H874" si="38">G869/12*9</f>
        <v>0</v>
      </c>
      <c r="I869" s="140"/>
    </row>
    <row r="870" spans="1:9">
      <c r="A870" s="336">
        <v>21020302</v>
      </c>
      <c r="B870" s="547"/>
      <c r="C870" s="1551"/>
      <c r="D870" s="157">
        <v>31931500</v>
      </c>
      <c r="E870" s="207" t="s">
        <v>169</v>
      </c>
      <c r="F870" s="143">
        <f t="shared" si="37"/>
        <v>0</v>
      </c>
      <c r="G870" s="140"/>
      <c r="H870" s="206">
        <f t="shared" si="38"/>
        <v>0</v>
      </c>
      <c r="I870" s="140"/>
    </row>
    <row r="871" spans="1:9">
      <c r="A871" s="336">
        <v>21020303</v>
      </c>
      <c r="B871" s="547"/>
      <c r="C871" s="1551"/>
      <c r="D871" s="157">
        <v>31931500</v>
      </c>
      <c r="E871" s="207" t="s">
        <v>167</v>
      </c>
      <c r="F871" s="143">
        <f t="shared" si="37"/>
        <v>0</v>
      </c>
      <c r="G871" s="140"/>
      <c r="H871" s="206">
        <f t="shared" si="38"/>
        <v>0</v>
      </c>
      <c r="I871" s="140"/>
    </row>
    <row r="872" spans="1:9">
      <c r="A872" s="336">
        <v>21020304</v>
      </c>
      <c r="B872" s="547"/>
      <c r="C872" s="1551"/>
      <c r="D872" s="157">
        <v>31931500</v>
      </c>
      <c r="E872" s="207" t="s">
        <v>165</v>
      </c>
      <c r="F872" s="143">
        <f t="shared" si="37"/>
        <v>0</v>
      </c>
      <c r="G872" s="140"/>
      <c r="H872" s="206">
        <f t="shared" si="38"/>
        <v>0</v>
      </c>
      <c r="I872" s="140"/>
    </row>
    <row r="873" spans="1:9">
      <c r="A873" s="336">
        <v>21020312</v>
      </c>
      <c r="B873" s="547"/>
      <c r="C873" s="1551"/>
      <c r="D873" s="157">
        <v>31931500</v>
      </c>
      <c r="E873" s="207" t="s">
        <v>163</v>
      </c>
      <c r="F873" s="143">
        <f t="shared" si="37"/>
        <v>0</v>
      </c>
      <c r="G873" s="140"/>
      <c r="H873" s="206">
        <f t="shared" si="38"/>
        <v>0</v>
      </c>
      <c r="I873" s="140"/>
    </row>
    <row r="874" spans="1:9">
      <c r="A874" s="336">
        <v>21020315</v>
      </c>
      <c r="B874" s="547"/>
      <c r="C874" s="1551"/>
      <c r="D874" s="157">
        <v>31931500</v>
      </c>
      <c r="E874" s="207" t="s">
        <v>161</v>
      </c>
      <c r="F874" s="143">
        <f t="shared" si="37"/>
        <v>0</v>
      </c>
      <c r="G874" s="140"/>
      <c r="H874" s="206">
        <f t="shared" si="38"/>
        <v>0</v>
      </c>
      <c r="I874" s="140"/>
    </row>
    <row r="875" spans="1:9">
      <c r="A875" s="885">
        <v>21020400</v>
      </c>
      <c r="B875" s="323"/>
      <c r="C875" s="1550"/>
      <c r="D875" s="343"/>
      <c r="E875" s="331" t="s">
        <v>174</v>
      </c>
      <c r="F875" s="143">
        <f t="shared" si="37"/>
        <v>0</v>
      </c>
      <c r="G875" s="140"/>
      <c r="H875" s="101"/>
      <c r="I875" s="140"/>
    </row>
    <row r="876" spans="1:9">
      <c r="A876" s="336">
        <v>21020401</v>
      </c>
      <c r="B876" s="547" t="s">
        <v>63</v>
      </c>
      <c r="C876" s="1551"/>
      <c r="D876" s="157">
        <v>31931500</v>
      </c>
      <c r="E876" s="207" t="s">
        <v>171</v>
      </c>
      <c r="F876" s="143">
        <f t="shared" ref="F876:F888" si="39">SUM(G876/12*11)</f>
        <v>825119.16666666663</v>
      </c>
      <c r="G876" s="140">
        <v>900130</v>
      </c>
      <c r="H876" s="206">
        <f>G876/12*9</f>
        <v>675097.5</v>
      </c>
      <c r="I876" s="337">
        <f t="shared" ref="I876:I888" si="40">SUM(G876*105%)</f>
        <v>945136.5</v>
      </c>
    </row>
    <row r="877" spans="1:9">
      <c r="A877" s="336">
        <v>21020402</v>
      </c>
      <c r="B877" s="547" t="s">
        <v>63</v>
      </c>
      <c r="C877" s="1551"/>
      <c r="D877" s="157">
        <v>31931500</v>
      </c>
      <c r="E877" s="207" t="s">
        <v>169</v>
      </c>
      <c r="F877" s="143">
        <f t="shared" si="39"/>
        <v>423663.16666666669</v>
      </c>
      <c r="G877" s="140">
        <v>462178</v>
      </c>
      <c r="H877" s="206">
        <f>G877/12*9</f>
        <v>346633.5</v>
      </c>
      <c r="I877" s="337">
        <f t="shared" si="40"/>
        <v>485286.9</v>
      </c>
    </row>
    <row r="878" spans="1:9">
      <c r="A878" s="336">
        <v>21020403</v>
      </c>
      <c r="B878" s="547" t="s">
        <v>63</v>
      </c>
      <c r="C878" s="1551"/>
      <c r="D878" s="157">
        <v>31931500</v>
      </c>
      <c r="E878" s="207" t="s">
        <v>167</v>
      </c>
      <c r="F878" s="143">
        <f t="shared" si="39"/>
        <v>34452</v>
      </c>
      <c r="G878" s="140">
        <v>37584</v>
      </c>
      <c r="H878" s="206">
        <f>G878/12*9</f>
        <v>28188</v>
      </c>
      <c r="I878" s="337">
        <f t="shared" si="40"/>
        <v>39463.200000000004</v>
      </c>
    </row>
    <row r="879" spans="1:9">
      <c r="A879" s="336">
        <v>21020404</v>
      </c>
      <c r="B879" s="547" t="s">
        <v>63</v>
      </c>
      <c r="C879" s="1551"/>
      <c r="D879" s="157">
        <v>31931500</v>
      </c>
      <c r="E879" s="207" t="s">
        <v>165</v>
      </c>
      <c r="F879" s="143">
        <f t="shared" si="39"/>
        <v>105915.33333333333</v>
      </c>
      <c r="G879" s="140">
        <v>115544</v>
      </c>
      <c r="H879" s="206">
        <f>G879/12*9</f>
        <v>86658</v>
      </c>
      <c r="I879" s="337">
        <f t="shared" si="40"/>
        <v>121321.20000000001</v>
      </c>
    </row>
    <row r="880" spans="1:9">
      <c r="A880" s="336">
        <v>21020412</v>
      </c>
      <c r="B880" s="547"/>
      <c r="C880" s="1551"/>
      <c r="D880" s="157">
        <v>31931500</v>
      </c>
      <c r="E880" s="207" t="s">
        <v>163</v>
      </c>
      <c r="F880" s="143">
        <f t="shared" si="39"/>
        <v>0</v>
      </c>
      <c r="G880" s="140"/>
      <c r="H880" s="206">
        <f>G880/12*9</f>
        <v>0</v>
      </c>
      <c r="I880" s="337">
        <f t="shared" si="40"/>
        <v>0</v>
      </c>
    </row>
    <row r="881" spans="1:9">
      <c r="A881" s="336">
        <v>21020415</v>
      </c>
      <c r="B881" s="547" t="s">
        <v>63</v>
      </c>
      <c r="C881" s="1551"/>
      <c r="D881" s="157">
        <v>31931500</v>
      </c>
      <c r="E881" s="207" t="s">
        <v>161</v>
      </c>
      <c r="F881" s="143">
        <f t="shared" si="39"/>
        <v>211515.33333333334</v>
      </c>
      <c r="G881" s="140">
        <v>230744</v>
      </c>
      <c r="H881" s="101"/>
      <c r="I881" s="337">
        <f t="shared" si="40"/>
        <v>242281.2</v>
      </c>
    </row>
    <row r="882" spans="1:9">
      <c r="A882" s="885">
        <v>21020500</v>
      </c>
      <c r="B882" s="323"/>
      <c r="C882" s="1550"/>
      <c r="D882" s="343"/>
      <c r="E882" s="331" t="s">
        <v>173</v>
      </c>
      <c r="F882" s="143">
        <f t="shared" si="39"/>
        <v>0</v>
      </c>
      <c r="G882" s="140"/>
      <c r="H882" s="101"/>
      <c r="I882" s="337">
        <f t="shared" si="40"/>
        <v>0</v>
      </c>
    </row>
    <row r="883" spans="1:9">
      <c r="A883" s="336">
        <v>21020501</v>
      </c>
      <c r="B883" s="547" t="s">
        <v>63</v>
      </c>
      <c r="C883" s="1551"/>
      <c r="D883" s="157">
        <v>31931500</v>
      </c>
      <c r="E883" s="207" t="s">
        <v>171</v>
      </c>
      <c r="F883" s="143">
        <f t="shared" si="39"/>
        <v>377774.83333333331</v>
      </c>
      <c r="G883" s="140">
        <v>412118</v>
      </c>
      <c r="H883" s="206">
        <f t="shared" ref="H883:H888" si="41">G883/12*9</f>
        <v>309088.5</v>
      </c>
      <c r="I883" s="337">
        <f t="shared" si="40"/>
        <v>432723.9</v>
      </c>
    </row>
    <row r="884" spans="1:9">
      <c r="A884" s="549">
        <v>21020502</v>
      </c>
      <c r="B884" s="547" t="s">
        <v>63</v>
      </c>
      <c r="C884" s="1541"/>
      <c r="D884" s="157">
        <v>31931500</v>
      </c>
      <c r="E884" s="207" t="s">
        <v>169</v>
      </c>
      <c r="F884" s="143">
        <f t="shared" si="39"/>
        <v>254004.66666666666</v>
      </c>
      <c r="G884" s="140">
        <v>277096</v>
      </c>
      <c r="H884" s="206">
        <f t="shared" si="41"/>
        <v>207822</v>
      </c>
      <c r="I884" s="337">
        <f t="shared" si="40"/>
        <v>290950.8</v>
      </c>
    </row>
    <row r="885" spans="1:9">
      <c r="A885" s="549">
        <v>21020503</v>
      </c>
      <c r="B885" s="547" t="s">
        <v>63</v>
      </c>
      <c r="C885" s="1541"/>
      <c r="D885" s="157">
        <v>31931500</v>
      </c>
      <c r="E885" s="207" t="s">
        <v>167</v>
      </c>
      <c r="F885" s="143">
        <f t="shared" si="39"/>
        <v>47520</v>
      </c>
      <c r="G885" s="140">
        <v>51840</v>
      </c>
      <c r="H885" s="206">
        <f t="shared" si="41"/>
        <v>38880</v>
      </c>
      <c r="I885" s="337">
        <f t="shared" si="40"/>
        <v>54432</v>
      </c>
    </row>
    <row r="886" spans="1:9">
      <c r="A886" s="549">
        <v>21020504</v>
      </c>
      <c r="B886" s="547" t="s">
        <v>63</v>
      </c>
      <c r="C886" s="1541"/>
      <c r="D886" s="157">
        <v>31931500</v>
      </c>
      <c r="E886" s="207" t="s">
        <v>165</v>
      </c>
      <c r="F886" s="143">
        <f t="shared" si="39"/>
        <v>60201.166666666664</v>
      </c>
      <c r="G886" s="140">
        <v>65674</v>
      </c>
      <c r="H886" s="206">
        <f t="shared" si="41"/>
        <v>49255.5</v>
      </c>
      <c r="I886" s="337">
        <f t="shared" si="40"/>
        <v>68957.7</v>
      </c>
    </row>
    <row r="887" spans="1:9">
      <c r="A887" s="549">
        <v>21020512</v>
      </c>
      <c r="B887" s="547"/>
      <c r="C887" s="1541"/>
      <c r="D887" s="157">
        <v>31931500</v>
      </c>
      <c r="E887" s="207" t="s">
        <v>163</v>
      </c>
      <c r="F887" s="143">
        <f t="shared" si="39"/>
        <v>0</v>
      </c>
      <c r="G887" s="140"/>
      <c r="H887" s="206">
        <f t="shared" si="41"/>
        <v>0</v>
      </c>
      <c r="I887" s="337">
        <f t="shared" si="40"/>
        <v>0</v>
      </c>
    </row>
    <row r="888" spans="1:9">
      <c r="A888" s="549">
        <v>21020515</v>
      </c>
      <c r="B888" s="547" t="s">
        <v>63</v>
      </c>
      <c r="C888" s="1541"/>
      <c r="D888" s="157">
        <v>31931500</v>
      </c>
      <c r="E888" s="207" t="s">
        <v>161</v>
      </c>
      <c r="F888" s="143">
        <f t="shared" si="39"/>
        <v>414759.58333333331</v>
      </c>
      <c r="G888" s="140">
        <v>452465</v>
      </c>
      <c r="H888" s="206">
        <f t="shared" si="41"/>
        <v>339348.75</v>
      </c>
      <c r="I888" s="337">
        <f t="shared" si="40"/>
        <v>475088.25</v>
      </c>
    </row>
    <row r="889" spans="1:9">
      <c r="A889" s="550">
        <v>21020600</v>
      </c>
      <c r="B889" s="317"/>
      <c r="C889" s="1540"/>
      <c r="D889" s="368"/>
      <c r="E889" s="331" t="s">
        <v>160</v>
      </c>
      <c r="F889" s="101"/>
      <c r="G889" s="140"/>
      <c r="H889" s="101"/>
      <c r="I889" s="140"/>
    </row>
    <row r="890" spans="1:9">
      <c r="A890" s="549">
        <v>21020605</v>
      </c>
      <c r="B890" s="333" t="s">
        <v>63</v>
      </c>
      <c r="C890" s="1541"/>
      <c r="D890" s="157">
        <v>31931500</v>
      </c>
      <c r="E890" s="173" t="s">
        <v>159</v>
      </c>
      <c r="F890" s="101">
        <v>470000</v>
      </c>
      <c r="G890" s="140"/>
      <c r="H890" s="206">
        <f>G890/12*9</f>
        <v>0</v>
      </c>
      <c r="I890" s="140"/>
    </row>
    <row r="891" spans="1:9">
      <c r="A891" s="883">
        <v>22020000</v>
      </c>
      <c r="B891" s="291"/>
      <c r="C891" s="1546"/>
      <c r="D891" s="290"/>
      <c r="E891" s="548" t="s">
        <v>148</v>
      </c>
      <c r="F891" s="101"/>
      <c r="G891" s="140"/>
      <c r="H891" s="101"/>
      <c r="I891" s="140"/>
    </row>
    <row r="892" spans="1:9">
      <c r="A892" s="883">
        <v>22020100</v>
      </c>
      <c r="B892" s="291"/>
      <c r="C892" s="1546"/>
      <c r="D892" s="290"/>
      <c r="E892" s="417" t="s">
        <v>158</v>
      </c>
      <c r="F892" s="101"/>
      <c r="G892" s="140"/>
      <c r="H892" s="101"/>
      <c r="I892" s="140"/>
    </row>
    <row r="893" spans="1:9">
      <c r="A893" s="246">
        <v>22020102</v>
      </c>
      <c r="B893" s="333" t="s">
        <v>63</v>
      </c>
      <c r="C893" s="1545"/>
      <c r="D893" s="157">
        <v>31931500</v>
      </c>
      <c r="E893" s="884" t="s">
        <v>156</v>
      </c>
      <c r="F893" s="101">
        <v>103000</v>
      </c>
      <c r="G893" s="140">
        <v>120000</v>
      </c>
      <c r="H893" s="101">
        <v>117000</v>
      </c>
      <c r="I893" s="140">
        <v>120000</v>
      </c>
    </row>
    <row r="894" spans="1:9">
      <c r="A894" s="883">
        <v>22020300</v>
      </c>
      <c r="B894" s="291"/>
      <c r="C894" s="1546"/>
      <c r="D894" s="290"/>
      <c r="E894" s="496" t="s">
        <v>196</v>
      </c>
      <c r="F894" s="101"/>
      <c r="G894" s="140"/>
      <c r="H894" s="101"/>
      <c r="I894" s="140"/>
    </row>
    <row r="895" spans="1:9" ht="30">
      <c r="A895" s="246">
        <v>22020301</v>
      </c>
      <c r="B895" s="333" t="s">
        <v>63</v>
      </c>
      <c r="C895" s="1545"/>
      <c r="D895" s="157">
        <v>31931500</v>
      </c>
      <c r="E895" s="545" t="s">
        <v>246</v>
      </c>
      <c r="F895" s="101">
        <v>1245000</v>
      </c>
      <c r="G895" s="140">
        <v>2000000</v>
      </c>
      <c r="H895" s="101">
        <v>1740000</v>
      </c>
      <c r="I895" s="140">
        <v>2000000</v>
      </c>
    </row>
    <row r="896" spans="1:9">
      <c r="A896" s="246">
        <v>22020306</v>
      </c>
      <c r="B896" s="333" t="s">
        <v>63</v>
      </c>
      <c r="C896" s="1545"/>
      <c r="D896" s="157">
        <v>31931500</v>
      </c>
      <c r="E896" s="545" t="s">
        <v>245</v>
      </c>
      <c r="F896" s="101">
        <v>1000000</v>
      </c>
      <c r="G896" s="140">
        <v>1100000</v>
      </c>
      <c r="H896" s="101">
        <v>980000</v>
      </c>
      <c r="I896" s="140">
        <v>1100000</v>
      </c>
    </row>
    <row r="897" spans="1:9">
      <c r="A897" s="883">
        <v>22020700</v>
      </c>
      <c r="B897" s="995"/>
      <c r="C897" s="1546"/>
      <c r="D897" s="994"/>
      <c r="E897" s="417" t="s">
        <v>347</v>
      </c>
      <c r="F897" s="101"/>
      <c r="G897" s="140"/>
      <c r="H897" s="101"/>
      <c r="I897" s="140"/>
    </row>
    <row r="898" spans="1:9">
      <c r="A898" s="544">
        <v>22020701</v>
      </c>
      <c r="B898" s="333"/>
      <c r="C898" s="1515"/>
      <c r="D898" s="157">
        <v>31931500</v>
      </c>
      <c r="E898" s="325" t="s">
        <v>422</v>
      </c>
      <c r="F898" s="143"/>
      <c r="G898" s="413"/>
      <c r="H898" s="143"/>
      <c r="I898" s="413"/>
    </row>
    <row r="899" spans="1:9">
      <c r="A899" s="486">
        <v>22021000</v>
      </c>
      <c r="B899" s="408"/>
      <c r="C899" s="1533"/>
      <c r="D899" s="290"/>
      <c r="E899" s="417" t="s">
        <v>151</v>
      </c>
      <c r="F899" s="143"/>
      <c r="G899" s="413"/>
      <c r="H899" s="143"/>
      <c r="I899" s="413"/>
    </row>
    <row r="900" spans="1:9" ht="15.75" thickBot="1">
      <c r="A900" s="993">
        <v>22021004</v>
      </c>
      <c r="B900" s="794" t="s">
        <v>63</v>
      </c>
      <c r="C900" s="1575"/>
      <c r="D900" s="985">
        <v>31931500</v>
      </c>
      <c r="E900" s="992" t="s">
        <v>244</v>
      </c>
      <c r="F900" s="991">
        <v>232000</v>
      </c>
      <c r="G900" s="989">
        <v>250000</v>
      </c>
      <c r="H900" s="990">
        <v>237000</v>
      </c>
      <c r="I900" s="989">
        <v>250000</v>
      </c>
    </row>
    <row r="901" spans="1:9" ht="15.75" thickBot="1">
      <c r="A901" s="485">
        <v>22021017</v>
      </c>
      <c r="B901" s="719" t="s">
        <v>63</v>
      </c>
      <c r="C901" s="1534"/>
      <c r="D901" s="988">
        <v>31931500</v>
      </c>
      <c r="E901" s="515" t="s">
        <v>150</v>
      </c>
      <c r="F901" s="93">
        <v>902000</v>
      </c>
      <c r="G901" s="451">
        <v>1000000</v>
      </c>
      <c r="H901" s="91">
        <v>567000</v>
      </c>
      <c r="I901" s="451">
        <v>1000000</v>
      </c>
    </row>
    <row r="902" spans="1:9" ht="15.75" thickBot="1">
      <c r="A902" s="835"/>
      <c r="B902" s="398"/>
      <c r="C902" s="1535"/>
      <c r="D902" s="355"/>
      <c r="E902" s="610" t="s">
        <v>411</v>
      </c>
      <c r="F902" s="480">
        <f>SUM(F863:F890)</f>
        <v>6659094.083333333</v>
      </c>
      <c r="G902" s="479">
        <f>SUM(G863:G890)</f>
        <v>16722726.539999999</v>
      </c>
      <c r="H902" s="478">
        <f>SUM(H863:H890)</f>
        <v>4890746.25</v>
      </c>
      <c r="I902" s="477">
        <f>SUM(I863:I890)</f>
        <v>10449325.949999999</v>
      </c>
    </row>
    <row r="903" spans="1:9" ht="15.75" thickBot="1">
      <c r="A903" s="830"/>
      <c r="B903" s="390"/>
      <c r="C903" s="1525"/>
      <c r="D903" s="353"/>
      <c r="E903" s="660" t="s">
        <v>148</v>
      </c>
      <c r="F903" s="475">
        <f>SUM(F893:F901)</f>
        <v>3482000</v>
      </c>
      <c r="G903" s="474">
        <f>SUM(G893:G901)</f>
        <v>4470000</v>
      </c>
      <c r="H903" s="473">
        <f>SUM(H893:H901)</f>
        <v>3641000</v>
      </c>
      <c r="I903" s="472">
        <f>SUM(I893:I901)</f>
        <v>4470000</v>
      </c>
    </row>
    <row r="904" spans="1:9" ht="16.5" thickBot="1">
      <c r="A904" s="894"/>
      <c r="B904" s="351"/>
      <c r="C904" s="1576"/>
      <c r="D904" s="350"/>
      <c r="E904" s="686" t="s">
        <v>0</v>
      </c>
      <c r="F904" s="512">
        <f>SUM(F902:F903)</f>
        <v>10141094.083333332</v>
      </c>
      <c r="G904" s="511">
        <f>SUM(G902:G903)</f>
        <v>21192726.539999999</v>
      </c>
      <c r="H904" s="510">
        <f>SUM(H902:H903)</f>
        <v>8531746.25</v>
      </c>
      <c r="I904" s="509">
        <f>SUM(I902:I903)</f>
        <v>14919325.949999999</v>
      </c>
    </row>
    <row r="905" spans="1:9" ht="15.75">
      <c r="A905" s="1819" t="s">
        <v>144</v>
      </c>
      <c r="B905" s="1820"/>
      <c r="C905" s="1820"/>
      <c r="D905" s="1820"/>
      <c r="E905" s="1820"/>
      <c r="F905" s="1820"/>
      <c r="G905" s="1820"/>
      <c r="H905" s="1820"/>
      <c r="I905" s="1821"/>
    </row>
    <row r="906" spans="1:9" ht="15.75">
      <c r="A906" s="1888" t="s">
        <v>143</v>
      </c>
      <c r="B906" s="1889"/>
      <c r="C906" s="1889"/>
      <c r="D906" s="1889"/>
      <c r="E906" s="1889"/>
      <c r="F906" s="1889"/>
      <c r="G906" s="1889"/>
      <c r="H906" s="1889"/>
      <c r="I906" s="1890"/>
    </row>
    <row r="907" spans="1:9" ht="15.75">
      <c r="A907" s="1783" t="s">
        <v>883</v>
      </c>
      <c r="B907" s="1784"/>
      <c r="C907" s="1784"/>
      <c r="D907" s="1784"/>
      <c r="E907" s="1784"/>
      <c r="F907" s="1784"/>
      <c r="G907" s="1784"/>
      <c r="H907" s="1784"/>
      <c r="I907" s="1785"/>
    </row>
    <row r="908" spans="1:9">
      <c r="A908" s="1816" t="s">
        <v>188</v>
      </c>
      <c r="B908" s="1817"/>
      <c r="C908" s="1817"/>
      <c r="D908" s="1817"/>
      <c r="E908" s="1817"/>
      <c r="F908" s="1817"/>
      <c r="G908" s="1817"/>
      <c r="H908" s="1817"/>
      <c r="I908" s="1818"/>
    </row>
    <row r="909" spans="1:9" ht="15.75" thickBot="1">
      <c r="A909" s="1876" t="s">
        <v>421</v>
      </c>
      <c r="B909" s="1877"/>
      <c r="C909" s="1877"/>
      <c r="D909" s="1877"/>
      <c r="E909" s="1877"/>
      <c r="F909" s="1877"/>
      <c r="G909" s="1877"/>
      <c r="H909" s="1877"/>
      <c r="I909" s="1878"/>
    </row>
    <row r="910" spans="1:9" ht="43.5" thickBot="1">
      <c r="A910" s="348" t="s">
        <v>142</v>
      </c>
      <c r="B910" s="347" t="s">
        <v>141</v>
      </c>
      <c r="C910" s="1513" t="s">
        <v>140</v>
      </c>
      <c r="D910" s="471" t="s">
        <v>139</v>
      </c>
      <c r="E910" s="345" t="s">
        <v>138</v>
      </c>
      <c r="F910" s="222" t="s">
        <v>909</v>
      </c>
      <c r="G910" s="223" t="s">
        <v>908</v>
      </c>
      <c r="H910" s="222" t="s">
        <v>888</v>
      </c>
      <c r="I910" s="221" t="s">
        <v>882</v>
      </c>
    </row>
    <row r="911" spans="1:9">
      <c r="A911" s="892">
        <v>20000000</v>
      </c>
      <c r="B911" s="891"/>
      <c r="C911" s="1554"/>
      <c r="D911" s="922"/>
      <c r="E911" s="890" t="s">
        <v>186</v>
      </c>
      <c r="F911" s="889"/>
      <c r="G911" s="888"/>
      <c r="H911" s="987"/>
      <c r="I911" s="886"/>
    </row>
    <row r="912" spans="1:9">
      <c r="A912" s="885">
        <v>21000000</v>
      </c>
      <c r="B912" s="323"/>
      <c r="C912" s="1550"/>
      <c r="D912" s="343"/>
      <c r="E912" s="554" t="s">
        <v>149</v>
      </c>
      <c r="F912" s="543"/>
      <c r="G912" s="542"/>
      <c r="H912" s="377"/>
      <c r="I912" s="540"/>
    </row>
    <row r="913" spans="1:9" ht="15.75" thickBot="1">
      <c r="A913" s="885">
        <v>21010000</v>
      </c>
      <c r="B913" s="323"/>
      <c r="C913" s="1550"/>
      <c r="D913" s="343"/>
      <c r="E913" s="554" t="s">
        <v>185</v>
      </c>
      <c r="F913" s="543"/>
      <c r="G913" s="542"/>
      <c r="H913" s="541"/>
      <c r="I913" s="540"/>
    </row>
    <row r="914" spans="1:9" ht="15.75" thickBot="1">
      <c r="A914" s="336">
        <v>21010103</v>
      </c>
      <c r="B914" s="310" t="s">
        <v>63</v>
      </c>
      <c r="C914" s="1551"/>
      <c r="D914" s="986">
        <v>31931500</v>
      </c>
      <c r="E914" s="173" t="s">
        <v>184</v>
      </c>
      <c r="F914" s="143">
        <f t="shared" ref="F914:F916" si="42">SUM(G914/12*11)</f>
        <v>1366914.0833333335</v>
      </c>
      <c r="G914" s="98">
        <v>1491179</v>
      </c>
      <c r="H914" s="312">
        <f>G914/12*9</f>
        <v>1118384.25</v>
      </c>
      <c r="I914" s="337">
        <f t="shared" ref="I914:I916" si="43">SUM(G914*105%)</f>
        <v>1565737.95</v>
      </c>
    </row>
    <row r="915" spans="1:9" ht="15.75" thickBot="1">
      <c r="A915" s="336">
        <v>21010104</v>
      </c>
      <c r="B915" s="310" t="s">
        <v>63</v>
      </c>
      <c r="C915" s="1551"/>
      <c r="D915" s="986">
        <v>31931500</v>
      </c>
      <c r="E915" s="173" t="s">
        <v>183</v>
      </c>
      <c r="F915" s="143">
        <f t="shared" si="42"/>
        <v>14327252.5</v>
      </c>
      <c r="G915" s="98">
        <v>15629730</v>
      </c>
      <c r="H915" s="312">
        <f>G915/12*9</f>
        <v>11722297.5</v>
      </c>
      <c r="I915" s="337">
        <f t="shared" si="43"/>
        <v>16411216.5</v>
      </c>
    </row>
    <row r="916" spans="1:9" ht="15.75" thickBot="1">
      <c r="A916" s="336">
        <v>21010105</v>
      </c>
      <c r="B916" s="310" t="s">
        <v>63</v>
      </c>
      <c r="C916" s="1551"/>
      <c r="D916" s="986">
        <v>31931500</v>
      </c>
      <c r="E916" s="173" t="s">
        <v>182</v>
      </c>
      <c r="F916" s="143">
        <f t="shared" si="42"/>
        <v>1925121</v>
      </c>
      <c r="G916" s="98">
        <v>2100132</v>
      </c>
      <c r="H916" s="312">
        <f>G916/12*9</f>
        <v>1575099</v>
      </c>
      <c r="I916" s="337">
        <f t="shared" si="43"/>
        <v>2205138.6</v>
      </c>
    </row>
    <row r="917" spans="1:9" ht="15.75" thickBot="1">
      <c r="A917" s="336">
        <v>21010106</v>
      </c>
      <c r="B917" s="310"/>
      <c r="C917" s="1551"/>
      <c r="D917" s="986">
        <v>31931500</v>
      </c>
      <c r="E917" s="173" t="s">
        <v>181</v>
      </c>
      <c r="F917" s="143">
        <f>G917*8/12</f>
        <v>0</v>
      </c>
      <c r="G917" s="98"/>
      <c r="H917" s="312">
        <f>G917/12*9</f>
        <v>0</v>
      </c>
      <c r="I917" s="98"/>
    </row>
    <row r="918" spans="1:9" ht="30">
      <c r="A918" s="335"/>
      <c r="B918" s="310"/>
      <c r="C918" s="1551"/>
      <c r="D918" s="986">
        <v>31931500</v>
      </c>
      <c r="E918" s="207" t="s">
        <v>180</v>
      </c>
      <c r="F918" s="143">
        <v>0</v>
      </c>
      <c r="G918" s="98">
        <v>8905342.9800000004</v>
      </c>
      <c r="H918" s="312">
        <v>0</v>
      </c>
      <c r="I918" s="328">
        <v>12480000</v>
      </c>
    </row>
    <row r="919" spans="1:9">
      <c r="A919" s="498"/>
      <c r="B919" s="333"/>
      <c r="C919" s="1530"/>
      <c r="D919" s="332"/>
      <c r="E919" s="331" t="s">
        <v>179</v>
      </c>
      <c r="F919" s="163"/>
      <c r="G919" s="489">
        <v>4830000</v>
      </c>
      <c r="H919" s="329"/>
      <c r="I919" s="489">
        <v>0</v>
      </c>
    </row>
    <row r="920" spans="1:9">
      <c r="A920" s="885">
        <v>21020000</v>
      </c>
      <c r="B920" s="323"/>
      <c r="C920" s="1550"/>
      <c r="D920" s="343"/>
      <c r="E920" s="554" t="s">
        <v>250</v>
      </c>
      <c r="F920" s="143">
        <f t="shared" ref="F920:F921" si="44">G920*8/12</f>
        <v>0</v>
      </c>
      <c r="G920" s="98"/>
      <c r="H920" s="99"/>
      <c r="I920" s="98"/>
    </row>
    <row r="921" spans="1:9" ht="15.75" thickBot="1">
      <c r="A921" s="885">
        <v>21020300</v>
      </c>
      <c r="B921" s="323"/>
      <c r="C921" s="1550"/>
      <c r="D921" s="343"/>
      <c r="E921" s="331" t="s">
        <v>178</v>
      </c>
      <c r="F921" s="143">
        <f t="shared" si="44"/>
        <v>0</v>
      </c>
      <c r="G921" s="98"/>
      <c r="H921" s="99"/>
      <c r="I921" s="98"/>
    </row>
    <row r="922" spans="1:9" ht="15.75" thickBot="1">
      <c r="A922" s="336">
        <v>21020301</v>
      </c>
      <c r="B922" s="310" t="s">
        <v>63</v>
      </c>
      <c r="C922" s="1551"/>
      <c r="D922" s="986">
        <v>31931500</v>
      </c>
      <c r="E922" s="207" t="s">
        <v>171</v>
      </c>
      <c r="F922" s="143">
        <f t="shared" ref="F922:F944" si="45">SUM(G922/12*11)</f>
        <v>4632528.083333334</v>
      </c>
      <c r="G922" s="98">
        <v>5053667</v>
      </c>
      <c r="H922" s="312">
        <f t="shared" ref="H922:H930" si="46">G922/12*9</f>
        <v>3790250.25</v>
      </c>
      <c r="I922" s="337">
        <f t="shared" ref="I922:I944" si="47">SUM(G922*105%)</f>
        <v>5306350.3500000006</v>
      </c>
    </row>
    <row r="923" spans="1:9" ht="15.75" thickBot="1">
      <c r="A923" s="336">
        <v>21020302</v>
      </c>
      <c r="B923" s="310" t="s">
        <v>63</v>
      </c>
      <c r="C923" s="1551"/>
      <c r="D923" s="986">
        <v>31931500</v>
      </c>
      <c r="E923" s="207" t="s">
        <v>169</v>
      </c>
      <c r="F923" s="143">
        <f t="shared" si="45"/>
        <v>2647155.5</v>
      </c>
      <c r="G923" s="98">
        <v>2887806</v>
      </c>
      <c r="H923" s="312">
        <f t="shared" si="46"/>
        <v>2165854.5</v>
      </c>
      <c r="I923" s="337">
        <f t="shared" si="47"/>
        <v>3032196.3000000003</v>
      </c>
    </row>
    <row r="924" spans="1:9" ht="15.75" thickBot="1">
      <c r="A924" s="336">
        <v>21020303</v>
      </c>
      <c r="B924" s="310" t="s">
        <v>63</v>
      </c>
      <c r="C924" s="1551"/>
      <c r="D924" s="986">
        <v>31931500</v>
      </c>
      <c r="E924" s="207" t="s">
        <v>167</v>
      </c>
      <c r="F924" s="143">
        <f t="shared" si="45"/>
        <v>184140</v>
      </c>
      <c r="G924" s="98">
        <v>200880</v>
      </c>
      <c r="H924" s="312">
        <f t="shared" si="46"/>
        <v>150660</v>
      </c>
      <c r="I924" s="337">
        <f t="shared" si="47"/>
        <v>210924</v>
      </c>
    </row>
    <row r="925" spans="1:9" ht="15.75" thickBot="1">
      <c r="A925" s="336">
        <v>21020304</v>
      </c>
      <c r="B925" s="310" t="s">
        <v>63</v>
      </c>
      <c r="C925" s="1551"/>
      <c r="D925" s="986">
        <v>31931500</v>
      </c>
      <c r="E925" s="207" t="s">
        <v>165</v>
      </c>
      <c r="F925" s="143">
        <f t="shared" si="45"/>
        <v>678447</v>
      </c>
      <c r="G925" s="98">
        <v>740124</v>
      </c>
      <c r="H925" s="312">
        <f t="shared" si="46"/>
        <v>555093</v>
      </c>
      <c r="I925" s="337">
        <f t="shared" si="47"/>
        <v>777130.20000000007</v>
      </c>
    </row>
    <row r="926" spans="1:9" ht="15.75" thickBot="1">
      <c r="A926" s="336">
        <v>21020312</v>
      </c>
      <c r="B926" s="310" t="s">
        <v>63</v>
      </c>
      <c r="C926" s="1551"/>
      <c r="D926" s="986">
        <v>31931500</v>
      </c>
      <c r="E926" s="207" t="s">
        <v>163</v>
      </c>
      <c r="F926" s="143">
        <f t="shared" si="45"/>
        <v>0</v>
      </c>
      <c r="G926" s="98"/>
      <c r="H926" s="312">
        <f t="shared" si="46"/>
        <v>0</v>
      </c>
      <c r="I926" s="337">
        <f t="shared" si="47"/>
        <v>0</v>
      </c>
    </row>
    <row r="927" spans="1:9" ht="15.75" thickBot="1">
      <c r="A927" s="336">
        <v>21020315</v>
      </c>
      <c r="B927" s="310" t="s">
        <v>63</v>
      </c>
      <c r="C927" s="1551"/>
      <c r="D927" s="986">
        <v>31931500</v>
      </c>
      <c r="E927" s="207" t="s">
        <v>161</v>
      </c>
      <c r="F927" s="143">
        <f t="shared" si="45"/>
        <v>66539.916666666657</v>
      </c>
      <c r="G927" s="98">
        <v>72589</v>
      </c>
      <c r="H927" s="312">
        <f t="shared" si="46"/>
        <v>54441.75</v>
      </c>
      <c r="I927" s="337">
        <f t="shared" si="47"/>
        <v>76218.45</v>
      </c>
    </row>
    <row r="928" spans="1:9" ht="15.75" thickBot="1">
      <c r="A928" s="336">
        <v>21020314</v>
      </c>
      <c r="B928" s="310" t="s">
        <v>63</v>
      </c>
      <c r="C928" s="1551"/>
      <c r="D928" s="986">
        <v>31931500</v>
      </c>
      <c r="E928" s="207" t="s">
        <v>177</v>
      </c>
      <c r="F928" s="143">
        <f t="shared" si="45"/>
        <v>126159</v>
      </c>
      <c r="G928" s="98">
        <v>137628</v>
      </c>
      <c r="H928" s="312">
        <f t="shared" si="46"/>
        <v>103221</v>
      </c>
      <c r="I928" s="337">
        <f t="shared" si="47"/>
        <v>144509.4</v>
      </c>
    </row>
    <row r="929" spans="1:9" ht="15.75" thickBot="1">
      <c r="A929" s="336">
        <v>21020305</v>
      </c>
      <c r="B929" s="310" t="s">
        <v>63</v>
      </c>
      <c r="C929" s="1551"/>
      <c r="D929" s="986">
        <v>31931500</v>
      </c>
      <c r="E929" s="207" t="s">
        <v>176</v>
      </c>
      <c r="F929" s="143">
        <f t="shared" si="45"/>
        <v>0</v>
      </c>
      <c r="G929" s="98"/>
      <c r="H929" s="312">
        <f t="shared" si="46"/>
        <v>0</v>
      </c>
      <c r="I929" s="337">
        <f t="shared" si="47"/>
        <v>0</v>
      </c>
    </row>
    <row r="930" spans="1:9">
      <c r="A930" s="336">
        <v>21020306</v>
      </c>
      <c r="B930" s="310" t="s">
        <v>63</v>
      </c>
      <c r="C930" s="1551"/>
      <c r="D930" s="986">
        <v>31931500</v>
      </c>
      <c r="E930" s="207" t="s">
        <v>175</v>
      </c>
      <c r="F930" s="143">
        <f t="shared" si="45"/>
        <v>6948.333333333333</v>
      </c>
      <c r="G930" s="98">
        <v>7580</v>
      </c>
      <c r="H930" s="312">
        <f t="shared" si="46"/>
        <v>5685</v>
      </c>
      <c r="I930" s="337">
        <f t="shared" si="47"/>
        <v>7959</v>
      </c>
    </row>
    <row r="931" spans="1:9" ht="15.75" thickBot="1">
      <c r="A931" s="885">
        <v>21020400</v>
      </c>
      <c r="B931" s="323"/>
      <c r="C931" s="1550"/>
      <c r="D931" s="343"/>
      <c r="E931" s="331" t="s">
        <v>174</v>
      </c>
      <c r="F931" s="143">
        <f t="shared" si="45"/>
        <v>0</v>
      </c>
      <c r="G931" s="98"/>
      <c r="H931" s="99"/>
      <c r="I931" s="337">
        <f t="shared" si="47"/>
        <v>0</v>
      </c>
    </row>
    <row r="932" spans="1:9" ht="15.75" thickBot="1">
      <c r="A932" s="336">
        <v>21020401</v>
      </c>
      <c r="B932" s="310" t="s">
        <v>63</v>
      </c>
      <c r="C932" s="1551"/>
      <c r="D932" s="986">
        <v>31931500</v>
      </c>
      <c r="E932" s="207" t="s">
        <v>171</v>
      </c>
      <c r="F932" s="143">
        <f t="shared" si="45"/>
        <v>4018219.3333333335</v>
      </c>
      <c r="G932" s="98">
        <v>4383512</v>
      </c>
      <c r="H932" s="312">
        <f t="shared" ref="H932:H937" si="48">G932/12*9</f>
        <v>3287634</v>
      </c>
      <c r="I932" s="337">
        <f t="shared" si="47"/>
        <v>4602687.6000000006</v>
      </c>
    </row>
    <row r="933" spans="1:9" ht="15.75" thickBot="1">
      <c r="A933" s="336">
        <v>21020402</v>
      </c>
      <c r="B933" s="310" t="s">
        <v>63</v>
      </c>
      <c r="C933" s="1551"/>
      <c r="D933" s="986">
        <v>31931500</v>
      </c>
      <c r="E933" s="207" t="s">
        <v>169</v>
      </c>
      <c r="F933" s="143">
        <f t="shared" si="45"/>
        <v>2846858.666666667</v>
      </c>
      <c r="G933" s="98">
        <v>3105664</v>
      </c>
      <c r="H933" s="312">
        <f t="shared" si="48"/>
        <v>2329248</v>
      </c>
      <c r="I933" s="337">
        <f t="shared" si="47"/>
        <v>3260947.2</v>
      </c>
    </row>
    <row r="934" spans="1:9" ht="15.75" thickBot="1">
      <c r="A934" s="336">
        <v>21020403</v>
      </c>
      <c r="B934" s="310" t="s">
        <v>63</v>
      </c>
      <c r="C934" s="1551"/>
      <c r="D934" s="986">
        <v>31931500</v>
      </c>
      <c r="E934" s="207" t="s">
        <v>167</v>
      </c>
      <c r="F934" s="143">
        <f t="shared" si="45"/>
        <v>172260</v>
      </c>
      <c r="G934" s="98">
        <v>187920</v>
      </c>
      <c r="H934" s="312">
        <f t="shared" si="48"/>
        <v>140940</v>
      </c>
      <c r="I934" s="337">
        <f t="shared" si="47"/>
        <v>197316</v>
      </c>
    </row>
    <row r="935" spans="1:9" ht="15.75" thickBot="1">
      <c r="A935" s="336">
        <v>21020404</v>
      </c>
      <c r="B935" s="310" t="s">
        <v>63</v>
      </c>
      <c r="C935" s="1551"/>
      <c r="D935" s="986">
        <v>31931500</v>
      </c>
      <c r="E935" s="207" t="s">
        <v>165</v>
      </c>
      <c r="F935" s="143">
        <f t="shared" si="45"/>
        <v>547261</v>
      </c>
      <c r="G935" s="98">
        <v>597012</v>
      </c>
      <c r="H935" s="312">
        <f t="shared" si="48"/>
        <v>447759</v>
      </c>
      <c r="I935" s="337">
        <f t="shared" si="47"/>
        <v>626862.6</v>
      </c>
    </row>
    <row r="936" spans="1:9" ht="15.75" thickBot="1">
      <c r="A936" s="336">
        <v>21020412</v>
      </c>
      <c r="B936" s="310" t="s">
        <v>63</v>
      </c>
      <c r="C936" s="1551"/>
      <c r="D936" s="986">
        <v>31931500</v>
      </c>
      <c r="E936" s="207" t="s">
        <v>163</v>
      </c>
      <c r="F936" s="143">
        <f t="shared" si="45"/>
        <v>0</v>
      </c>
      <c r="G936" s="98"/>
      <c r="H936" s="312">
        <f t="shared" si="48"/>
        <v>0</v>
      </c>
      <c r="I936" s="337">
        <f t="shared" si="47"/>
        <v>0</v>
      </c>
    </row>
    <row r="937" spans="1:9">
      <c r="A937" s="336">
        <v>21020415</v>
      </c>
      <c r="B937" s="310" t="s">
        <v>63</v>
      </c>
      <c r="C937" s="1551"/>
      <c r="D937" s="986">
        <v>31931500</v>
      </c>
      <c r="E937" s="207" t="s">
        <v>161</v>
      </c>
      <c r="F937" s="143">
        <f t="shared" si="45"/>
        <v>899261</v>
      </c>
      <c r="G937" s="98">
        <v>981012</v>
      </c>
      <c r="H937" s="312">
        <f t="shared" si="48"/>
        <v>735759</v>
      </c>
      <c r="I937" s="337">
        <f t="shared" si="47"/>
        <v>1030062.6000000001</v>
      </c>
    </row>
    <row r="938" spans="1:9" ht="15.75" thickBot="1">
      <c r="A938" s="885">
        <v>21020500</v>
      </c>
      <c r="B938" s="323"/>
      <c r="C938" s="1550"/>
      <c r="D938" s="343"/>
      <c r="E938" s="331" t="s">
        <v>173</v>
      </c>
      <c r="F938" s="143">
        <f t="shared" si="45"/>
        <v>0</v>
      </c>
      <c r="G938" s="98"/>
      <c r="H938" s="99"/>
      <c r="I938" s="337">
        <f t="shared" si="47"/>
        <v>0</v>
      </c>
    </row>
    <row r="939" spans="1:9" ht="15.75" thickBot="1">
      <c r="A939" s="336">
        <v>21020501</v>
      </c>
      <c r="B939" s="310" t="s">
        <v>63</v>
      </c>
      <c r="C939" s="1551"/>
      <c r="D939" s="986">
        <v>31931500</v>
      </c>
      <c r="E939" s="207" t="s">
        <v>171</v>
      </c>
      <c r="F939" s="143">
        <f t="shared" si="45"/>
        <v>548483.83333333326</v>
      </c>
      <c r="G939" s="98">
        <v>598346</v>
      </c>
      <c r="H939" s="312">
        <f t="shared" ref="H939:H944" si="49">G939/12*9</f>
        <v>448759.5</v>
      </c>
      <c r="I939" s="337">
        <f t="shared" si="47"/>
        <v>628263.30000000005</v>
      </c>
    </row>
    <row r="940" spans="1:9" ht="15.75" thickBot="1">
      <c r="A940" s="549">
        <v>21020502</v>
      </c>
      <c r="B940" s="310" t="s">
        <v>63</v>
      </c>
      <c r="C940" s="1541"/>
      <c r="D940" s="986">
        <v>31931500</v>
      </c>
      <c r="E940" s="207" t="s">
        <v>169</v>
      </c>
      <c r="F940" s="143">
        <f t="shared" si="45"/>
        <v>321668.41666666663</v>
      </c>
      <c r="G940" s="98">
        <v>350911</v>
      </c>
      <c r="H940" s="312">
        <f t="shared" si="49"/>
        <v>263183.25</v>
      </c>
      <c r="I940" s="337">
        <f t="shared" si="47"/>
        <v>368456.55</v>
      </c>
    </row>
    <row r="941" spans="1:9" ht="15.75" thickBot="1">
      <c r="A941" s="549">
        <v>21020503</v>
      </c>
      <c r="B941" s="310" t="s">
        <v>63</v>
      </c>
      <c r="C941" s="1541"/>
      <c r="D941" s="986">
        <v>31931500</v>
      </c>
      <c r="E941" s="207" t="s">
        <v>167</v>
      </c>
      <c r="F941" s="143">
        <f t="shared" si="45"/>
        <v>41580</v>
      </c>
      <c r="G941" s="98">
        <v>45360</v>
      </c>
      <c r="H941" s="312">
        <f t="shared" si="49"/>
        <v>34020</v>
      </c>
      <c r="I941" s="337">
        <f t="shared" si="47"/>
        <v>47628</v>
      </c>
    </row>
    <row r="942" spans="1:9" ht="15.75" thickBot="1">
      <c r="A942" s="549">
        <v>21020504</v>
      </c>
      <c r="B942" s="310" t="s">
        <v>63</v>
      </c>
      <c r="C942" s="1541"/>
      <c r="D942" s="986">
        <v>31931500</v>
      </c>
      <c r="E942" s="207" t="s">
        <v>165</v>
      </c>
      <c r="F942" s="143">
        <f t="shared" si="45"/>
        <v>78354.833333333343</v>
      </c>
      <c r="G942" s="98">
        <v>85478</v>
      </c>
      <c r="H942" s="312">
        <f t="shared" si="49"/>
        <v>64108.5</v>
      </c>
      <c r="I942" s="337">
        <f t="shared" si="47"/>
        <v>89751.900000000009</v>
      </c>
    </row>
    <row r="943" spans="1:9" ht="15.75" thickBot="1">
      <c r="A943" s="549">
        <v>21020512</v>
      </c>
      <c r="B943" s="310"/>
      <c r="C943" s="1541"/>
      <c r="D943" s="986">
        <v>31931500</v>
      </c>
      <c r="E943" s="207" t="s">
        <v>163</v>
      </c>
      <c r="F943" s="143">
        <f t="shared" si="45"/>
        <v>0</v>
      </c>
      <c r="G943" s="98"/>
      <c r="H943" s="312">
        <f t="shared" si="49"/>
        <v>0</v>
      </c>
      <c r="I943" s="337">
        <f t="shared" si="47"/>
        <v>0</v>
      </c>
    </row>
    <row r="944" spans="1:9">
      <c r="A944" s="549">
        <v>21020515</v>
      </c>
      <c r="B944" s="310" t="s">
        <v>63</v>
      </c>
      <c r="C944" s="1541"/>
      <c r="D944" s="986">
        <v>31931500</v>
      </c>
      <c r="E944" s="207" t="s">
        <v>161</v>
      </c>
      <c r="F944" s="143">
        <f t="shared" si="45"/>
        <v>578205.83333333326</v>
      </c>
      <c r="G944" s="98">
        <v>630770</v>
      </c>
      <c r="H944" s="312">
        <f t="shared" si="49"/>
        <v>473077.5</v>
      </c>
      <c r="I944" s="337">
        <f t="shared" si="47"/>
        <v>662308.5</v>
      </c>
    </row>
    <row r="945" spans="1:9" ht="15.75" thickBot="1">
      <c r="A945" s="550">
        <v>21020600</v>
      </c>
      <c r="B945" s="317"/>
      <c r="C945" s="1540"/>
      <c r="D945" s="368"/>
      <c r="E945" s="331" t="s">
        <v>160</v>
      </c>
      <c r="F945" s="101"/>
      <c r="G945" s="98"/>
      <c r="H945" s="99"/>
      <c r="I945" s="98"/>
    </row>
    <row r="946" spans="1:9">
      <c r="A946" s="549">
        <v>21020605</v>
      </c>
      <c r="B946" s="310"/>
      <c r="C946" s="1541"/>
      <c r="D946" s="986">
        <v>31931500</v>
      </c>
      <c r="E946" s="173" t="s">
        <v>159</v>
      </c>
      <c r="F946" s="101"/>
      <c r="G946" s="98"/>
      <c r="H946" s="312">
        <f>G946/12*9</f>
        <v>0</v>
      </c>
      <c r="I946" s="98"/>
    </row>
    <row r="947" spans="1:9" ht="15.75" thickBot="1">
      <c r="A947" s="883">
        <v>21030100</v>
      </c>
      <c r="B947" s="291"/>
      <c r="C947" s="1546"/>
      <c r="D947" s="290"/>
      <c r="E947" s="417" t="s">
        <v>420</v>
      </c>
      <c r="F947" s="101"/>
      <c r="G947" s="98"/>
      <c r="H947" s="99"/>
      <c r="I947" s="98"/>
    </row>
    <row r="948" spans="1:9" ht="30">
      <c r="A948" s="246">
        <v>21030101</v>
      </c>
      <c r="B948" s="285" t="s">
        <v>63</v>
      </c>
      <c r="C948" s="1545"/>
      <c r="D948" s="986">
        <v>31931500</v>
      </c>
      <c r="E948" s="207" t="s">
        <v>419</v>
      </c>
      <c r="F948" s="101">
        <v>35670876.210000001</v>
      </c>
      <c r="G948" s="98">
        <v>172000000</v>
      </c>
      <c r="H948" s="312">
        <v>47040300</v>
      </c>
      <c r="I948" s="98">
        <v>172000000</v>
      </c>
    </row>
    <row r="949" spans="1:9">
      <c r="A949" s="883">
        <v>22020000</v>
      </c>
      <c r="B949" s="291"/>
      <c r="C949" s="1546"/>
      <c r="D949" s="290"/>
      <c r="E949" s="548" t="s">
        <v>148</v>
      </c>
      <c r="F949" s="101"/>
      <c r="G949" s="98"/>
      <c r="H949" s="99"/>
      <c r="I949" s="98"/>
    </row>
    <row r="950" spans="1:9" ht="15.75" thickBot="1">
      <c r="A950" s="883">
        <v>22020100</v>
      </c>
      <c r="B950" s="291"/>
      <c r="C950" s="1546"/>
      <c r="D950" s="290"/>
      <c r="E950" s="417" t="s">
        <v>158</v>
      </c>
      <c r="F950" s="101"/>
      <c r="G950" s="98"/>
      <c r="H950" s="99"/>
      <c r="I950" s="98"/>
    </row>
    <row r="951" spans="1:9">
      <c r="A951" s="246">
        <v>22020102</v>
      </c>
      <c r="B951" s="285" t="s">
        <v>63</v>
      </c>
      <c r="C951" s="1545"/>
      <c r="D951" s="986">
        <v>31931500</v>
      </c>
      <c r="E951" s="884" t="s">
        <v>156</v>
      </c>
      <c r="F951" s="101">
        <v>202000</v>
      </c>
      <c r="G951" s="98">
        <v>210000</v>
      </c>
      <c r="H951" s="99">
        <v>189000</v>
      </c>
      <c r="I951" s="98">
        <v>210000</v>
      </c>
    </row>
    <row r="952" spans="1:9" ht="15.75" thickBot="1">
      <c r="A952" s="883">
        <v>22020300</v>
      </c>
      <c r="B952" s="291"/>
      <c r="C952" s="1546"/>
      <c r="D952" s="290"/>
      <c r="E952" s="496" t="s">
        <v>196</v>
      </c>
      <c r="F952" s="107"/>
      <c r="G952" s="134"/>
      <c r="H952" s="106"/>
      <c r="I952" s="134"/>
    </row>
    <row r="953" spans="1:9" ht="30">
      <c r="A953" s="246">
        <v>22020301</v>
      </c>
      <c r="B953" s="285" t="s">
        <v>63</v>
      </c>
      <c r="C953" s="1545"/>
      <c r="D953" s="986">
        <v>31931500</v>
      </c>
      <c r="E953" s="884" t="s">
        <v>418</v>
      </c>
      <c r="F953" s="101">
        <v>2600000</v>
      </c>
      <c r="G953" s="98">
        <v>4000000</v>
      </c>
      <c r="H953" s="99">
        <v>3200000</v>
      </c>
      <c r="I953" s="98">
        <v>4000000</v>
      </c>
    </row>
    <row r="954" spans="1:9">
      <c r="A954" s="883">
        <v>22020400</v>
      </c>
      <c r="B954" s="291"/>
      <c r="C954" s="1546"/>
      <c r="D954" s="290"/>
      <c r="E954" s="417" t="s">
        <v>215</v>
      </c>
      <c r="F954" s="101"/>
      <c r="G954" s="98"/>
      <c r="H954" s="99"/>
      <c r="I954" s="98"/>
    </row>
    <row r="955" spans="1:9">
      <c r="A955" s="246">
        <v>22020406</v>
      </c>
      <c r="B955" s="285" t="s">
        <v>63</v>
      </c>
      <c r="C955" s="1545"/>
      <c r="D955" s="157"/>
      <c r="E955" s="884" t="s">
        <v>212</v>
      </c>
      <c r="F955" s="101">
        <v>1409000</v>
      </c>
      <c r="G955" s="98">
        <v>2000000</v>
      </c>
      <c r="H955" s="99">
        <v>1672976</v>
      </c>
      <c r="I955" s="98">
        <v>2000000</v>
      </c>
    </row>
    <row r="956" spans="1:9" ht="15.75" thickBot="1">
      <c r="A956" s="883">
        <v>22020900</v>
      </c>
      <c r="B956" s="291"/>
      <c r="C956" s="1546"/>
      <c r="D956" s="290"/>
      <c r="E956" s="417" t="s">
        <v>417</v>
      </c>
      <c r="F956" s="101"/>
      <c r="G956" s="98"/>
      <c r="H956" s="99"/>
      <c r="I956" s="98"/>
    </row>
    <row r="957" spans="1:9" ht="15.75" thickBot="1">
      <c r="A957" s="246">
        <v>22020901</v>
      </c>
      <c r="B957" s="285" t="s">
        <v>63</v>
      </c>
      <c r="C957" s="1545"/>
      <c r="D957" s="986">
        <v>31931500</v>
      </c>
      <c r="E957" s="207" t="s">
        <v>416</v>
      </c>
      <c r="F957" s="101">
        <v>47650.98</v>
      </c>
      <c r="G957" s="98">
        <v>1000000</v>
      </c>
      <c r="H957" s="99">
        <v>79760.12</v>
      </c>
      <c r="I957" s="98">
        <v>1000000</v>
      </c>
    </row>
    <row r="958" spans="1:9">
      <c r="A958" s="246">
        <v>22020902</v>
      </c>
      <c r="B958" s="285" t="s">
        <v>63</v>
      </c>
      <c r="C958" s="1545"/>
      <c r="D958" s="986">
        <v>31931500</v>
      </c>
      <c r="E958" s="207" t="s">
        <v>415</v>
      </c>
      <c r="F958" s="101">
        <v>1234003</v>
      </c>
      <c r="G958" s="98">
        <v>3000000</v>
      </c>
      <c r="H958" s="99">
        <v>1497727</v>
      </c>
      <c r="I958" s="98">
        <v>3000000</v>
      </c>
    </row>
    <row r="959" spans="1:9" ht="15.75" thickBot="1">
      <c r="A959" s="883">
        <v>22021000</v>
      </c>
      <c r="B959" s="291"/>
      <c r="C959" s="1546"/>
      <c r="D959" s="290"/>
      <c r="E959" s="417" t="s">
        <v>151</v>
      </c>
      <c r="F959" s="101"/>
      <c r="G959" s="98"/>
      <c r="H959" s="99"/>
      <c r="I959" s="98"/>
    </row>
    <row r="960" spans="1:9">
      <c r="A960" s="246">
        <v>22021017</v>
      </c>
      <c r="B960" s="285" t="s">
        <v>63</v>
      </c>
      <c r="C960" s="1545"/>
      <c r="D960" s="986">
        <v>31931500</v>
      </c>
      <c r="E960" s="207" t="s">
        <v>150</v>
      </c>
      <c r="F960" s="101">
        <v>4000000</v>
      </c>
      <c r="G960" s="98">
        <v>5500000</v>
      </c>
      <c r="H960" s="99">
        <v>1960000</v>
      </c>
      <c r="I960" s="98">
        <v>5500000</v>
      </c>
    </row>
    <row r="961" spans="1:9">
      <c r="A961" s="246"/>
      <c r="B961" s="310"/>
      <c r="C961" s="1545"/>
      <c r="D961" s="985"/>
      <c r="E961" s="207"/>
      <c r="F961" s="101"/>
      <c r="G961" s="98"/>
      <c r="H961" s="99"/>
      <c r="I961" s="98"/>
    </row>
    <row r="962" spans="1:9">
      <c r="A962" s="246"/>
      <c r="B962" s="310"/>
      <c r="C962" s="1545"/>
      <c r="D962" s="985"/>
      <c r="E962" s="207"/>
      <c r="F962" s="101"/>
      <c r="G962" s="98"/>
      <c r="H962" s="99"/>
      <c r="I962" s="98"/>
    </row>
    <row r="963" spans="1:9" ht="15.75" thickBot="1">
      <c r="A963" s="241"/>
      <c r="B963" s="298"/>
      <c r="C963" s="1552"/>
      <c r="D963" s="984"/>
      <c r="E963" s="611"/>
      <c r="F963" s="882"/>
      <c r="G963" s="90"/>
      <c r="H963" s="881"/>
      <c r="I963" s="90"/>
    </row>
    <row r="964" spans="1:9" ht="15.75" thickBot="1">
      <c r="A964" s="880"/>
      <c r="B964" s="356"/>
      <c r="C964" s="1572"/>
      <c r="D964" s="355"/>
      <c r="E964" s="879" t="s">
        <v>149</v>
      </c>
      <c r="F964" s="983">
        <f>SUM(F914:F948)</f>
        <v>71684234.543333352</v>
      </c>
      <c r="G964" s="982">
        <f>SUM(G914:G948)</f>
        <v>225022642.98000002</v>
      </c>
      <c r="H964" s="981">
        <f>SUM(H914:H948)</f>
        <v>76505775</v>
      </c>
      <c r="I964" s="980">
        <f>SUM(I914:I948)</f>
        <v>225731665</v>
      </c>
    </row>
    <row r="965" spans="1:9" ht="15.75" thickBot="1">
      <c r="A965" s="876"/>
      <c r="B965" s="277"/>
      <c r="C965" s="1519"/>
      <c r="D965" s="353"/>
      <c r="E965" s="875" t="s">
        <v>148</v>
      </c>
      <c r="F965" s="979">
        <f>SUM(F951:F960)</f>
        <v>9492653.9800000004</v>
      </c>
      <c r="G965" s="978">
        <f>SUM(G951:G960)</f>
        <v>15710000</v>
      </c>
      <c r="H965" s="977">
        <f>SUM(H951:H960)</f>
        <v>8599463.120000001</v>
      </c>
      <c r="I965" s="976">
        <f>SUM(I951:I960)</f>
        <v>15710000</v>
      </c>
    </row>
    <row r="966" spans="1:9" ht="16.5" thickBot="1">
      <c r="A966" s="975"/>
      <c r="B966" s="974"/>
      <c r="C966" s="1577"/>
      <c r="D966" s="350"/>
      <c r="E966" s="973" t="s">
        <v>0</v>
      </c>
      <c r="F966" s="972">
        <f>SUM(F964:F965)</f>
        <v>81176888.523333356</v>
      </c>
      <c r="G966" s="971">
        <f>SUM(G964:G965)</f>
        <v>240732642.98000002</v>
      </c>
      <c r="H966" s="970">
        <f>SUM(H964:H965)</f>
        <v>85105238.120000005</v>
      </c>
      <c r="I966" s="969">
        <f>SUM(I964:I965)</f>
        <v>241441665</v>
      </c>
    </row>
    <row r="967" spans="1:9" ht="15.75">
      <c r="A967" s="1888" t="s">
        <v>144</v>
      </c>
      <c r="B967" s="1889"/>
      <c r="C967" s="1889"/>
      <c r="D967" s="1889"/>
      <c r="E967" s="1889"/>
      <c r="F967" s="1889"/>
      <c r="G967" s="1889"/>
      <c r="H967" s="1889"/>
      <c r="I967" s="1890"/>
    </row>
    <row r="968" spans="1:9" ht="15.75">
      <c r="A968" s="1888" t="s">
        <v>143</v>
      </c>
      <c r="B968" s="1889"/>
      <c r="C968" s="1889"/>
      <c r="D968" s="1889"/>
      <c r="E968" s="1889"/>
      <c r="F968" s="1889"/>
      <c r="G968" s="1889"/>
      <c r="H968" s="1889"/>
      <c r="I968" s="1890"/>
    </row>
    <row r="969" spans="1:9" ht="15.75">
      <c r="A969" s="1783" t="s">
        <v>883</v>
      </c>
      <c r="B969" s="1784"/>
      <c r="C969" s="1784"/>
      <c r="D969" s="1784"/>
      <c r="E969" s="1784"/>
      <c r="F969" s="1784"/>
      <c r="G969" s="1784"/>
      <c r="H969" s="1784"/>
      <c r="I969" s="1785"/>
    </row>
    <row r="970" spans="1:9">
      <c r="A970" s="1816" t="s">
        <v>188</v>
      </c>
      <c r="B970" s="1817"/>
      <c r="C970" s="1817"/>
      <c r="D970" s="1817"/>
      <c r="E970" s="1817"/>
      <c r="F970" s="1817"/>
      <c r="G970" s="1817"/>
      <c r="H970" s="1817"/>
      <c r="I970" s="1818"/>
    </row>
    <row r="971" spans="1:9" ht="15.75" thickBot="1">
      <c r="A971" s="1879" t="s">
        <v>414</v>
      </c>
      <c r="B971" s="1880"/>
      <c r="C971" s="1880"/>
      <c r="D971" s="1880"/>
      <c r="E971" s="1880"/>
      <c r="F971" s="1880"/>
      <c r="G971" s="1880"/>
      <c r="H971" s="1880"/>
      <c r="I971" s="1881"/>
    </row>
    <row r="972" spans="1:9" ht="43.5" thickBot="1">
      <c r="A972" s="348" t="s">
        <v>142</v>
      </c>
      <c r="B972" s="347" t="s">
        <v>141</v>
      </c>
      <c r="C972" s="1513" t="s">
        <v>140</v>
      </c>
      <c r="D972" s="346" t="s">
        <v>139</v>
      </c>
      <c r="E972" s="378" t="s">
        <v>138</v>
      </c>
      <c r="F972" s="222" t="s">
        <v>909</v>
      </c>
      <c r="G972" s="223" t="s">
        <v>908</v>
      </c>
      <c r="H972" s="222" t="s">
        <v>888</v>
      </c>
      <c r="I972" s="221" t="s">
        <v>882</v>
      </c>
    </row>
    <row r="973" spans="1:9">
      <c r="A973" s="892">
        <v>20000000</v>
      </c>
      <c r="B973" s="891"/>
      <c r="C973" s="1554"/>
      <c r="D973" s="506"/>
      <c r="E973" s="890" t="s">
        <v>186</v>
      </c>
      <c r="F973" s="889"/>
      <c r="G973" s="888"/>
      <c r="H973" s="887"/>
      <c r="I973" s="886"/>
    </row>
    <row r="974" spans="1:9">
      <c r="A974" s="885">
        <v>21000000</v>
      </c>
      <c r="B974" s="323"/>
      <c r="C974" s="1550"/>
      <c r="D974" s="322"/>
      <c r="E974" s="554" t="s">
        <v>149</v>
      </c>
      <c r="F974" s="543"/>
      <c r="G974" s="542"/>
      <c r="H974" s="541"/>
      <c r="I974" s="540"/>
    </row>
    <row r="975" spans="1:9" ht="15.75" thickBot="1">
      <c r="A975" s="885">
        <v>21010000</v>
      </c>
      <c r="B975" s="323"/>
      <c r="C975" s="1550"/>
      <c r="D975" s="322"/>
      <c r="E975" s="554" t="s">
        <v>185</v>
      </c>
      <c r="F975" s="543"/>
      <c r="G975" s="542"/>
      <c r="H975" s="541"/>
      <c r="I975" s="540"/>
    </row>
    <row r="976" spans="1:9" ht="15.75" thickBot="1">
      <c r="A976" s="336">
        <v>21010103</v>
      </c>
      <c r="B976" s="310" t="s">
        <v>63</v>
      </c>
      <c r="C976" s="1551"/>
      <c r="D976" s="951">
        <v>31931500</v>
      </c>
      <c r="E976" s="173" t="s">
        <v>184</v>
      </c>
      <c r="F976" s="101"/>
      <c r="G976" s="100"/>
      <c r="H976" s="312">
        <f>G976/12*9</f>
        <v>0</v>
      </c>
      <c r="I976" s="98"/>
    </row>
    <row r="977" spans="1:9" ht="15.75" thickBot="1">
      <c r="A977" s="336">
        <v>21010104</v>
      </c>
      <c r="B977" s="310" t="s">
        <v>63</v>
      </c>
      <c r="C977" s="1551"/>
      <c r="D977" s="951">
        <v>31931500</v>
      </c>
      <c r="E977" s="173" t="s">
        <v>183</v>
      </c>
      <c r="F977" s="143">
        <f t="shared" ref="F977:F978" si="50">SUM(G977/12*11)</f>
        <v>2090760.8333333333</v>
      </c>
      <c r="G977" s="100">
        <v>2280830</v>
      </c>
      <c r="H977" s="312">
        <f>I977/12*9</f>
        <v>1796153.625</v>
      </c>
      <c r="I977" s="337">
        <f t="shared" ref="I977:I978" si="51">SUM(G977*105%)</f>
        <v>2394871.5</v>
      </c>
    </row>
    <row r="978" spans="1:9" ht="15.75" thickBot="1">
      <c r="A978" s="336">
        <v>21010105</v>
      </c>
      <c r="B978" s="310" t="s">
        <v>63</v>
      </c>
      <c r="C978" s="1551"/>
      <c r="D978" s="951">
        <v>31931500</v>
      </c>
      <c r="E978" s="173" t="s">
        <v>182</v>
      </c>
      <c r="F978" s="143">
        <f t="shared" si="50"/>
        <v>763446.75</v>
      </c>
      <c r="G978" s="100">
        <v>832851</v>
      </c>
      <c r="H978" s="312">
        <f>G978/12*9</f>
        <v>624638.25</v>
      </c>
      <c r="I978" s="337">
        <f t="shared" si="51"/>
        <v>874493.55</v>
      </c>
    </row>
    <row r="979" spans="1:9" ht="15.75" thickBot="1">
      <c r="A979" s="336">
        <v>21010106</v>
      </c>
      <c r="B979" s="310" t="s">
        <v>63</v>
      </c>
      <c r="C979" s="1551"/>
      <c r="D979" s="951">
        <v>31931500</v>
      </c>
      <c r="E979" s="173" t="s">
        <v>181</v>
      </c>
      <c r="F979" s="101"/>
      <c r="G979" s="100"/>
      <c r="H979" s="312">
        <f>G979/12*9</f>
        <v>0</v>
      </c>
      <c r="I979" s="98"/>
    </row>
    <row r="980" spans="1:9" ht="30">
      <c r="A980" s="335"/>
      <c r="B980" s="310" t="s">
        <v>63</v>
      </c>
      <c r="C980" s="1551"/>
      <c r="D980" s="951">
        <v>31931500</v>
      </c>
      <c r="E980" s="207" t="s">
        <v>180</v>
      </c>
      <c r="F980" s="101"/>
      <c r="G980" s="100">
        <v>1354982.09</v>
      </c>
      <c r="H980" s="312">
        <v>0</v>
      </c>
      <c r="I980" s="328">
        <v>1440000</v>
      </c>
    </row>
    <row r="981" spans="1:9">
      <c r="A981" s="498"/>
      <c r="B981" s="333"/>
      <c r="C981" s="1530"/>
      <c r="D981" s="332"/>
      <c r="E981" s="331" t="s">
        <v>179</v>
      </c>
      <c r="F981" s="163"/>
      <c r="G981" s="330">
        <v>1470000</v>
      </c>
      <c r="H981" s="329"/>
      <c r="I981" s="489">
        <v>0</v>
      </c>
    </row>
    <row r="982" spans="1:9" ht="15.75" thickBot="1">
      <c r="A982" s="885">
        <v>21020300</v>
      </c>
      <c r="B982" s="323"/>
      <c r="C982" s="1550"/>
      <c r="D982" s="322"/>
      <c r="E982" s="1657" t="s">
        <v>178</v>
      </c>
      <c r="F982" s="101"/>
      <c r="G982" s="100"/>
      <c r="H982" s="99"/>
      <c r="I982" s="98"/>
    </row>
    <row r="983" spans="1:9" ht="15.75" thickBot="1">
      <c r="A983" s="336">
        <v>21020301</v>
      </c>
      <c r="B983" s="310" t="s">
        <v>63</v>
      </c>
      <c r="C983" s="1551"/>
      <c r="D983" s="951">
        <v>31931500</v>
      </c>
      <c r="E983" s="207" t="s">
        <v>171</v>
      </c>
      <c r="F983" s="101"/>
      <c r="G983" s="100"/>
      <c r="H983" s="312">
        <f t="shared" ref="H983:H991" si="52">G983/12*9</f>
        <v>0</v>
      </c>
      <c r="I983" s="98"/>
    </row>
    <row r="984" spans="1:9" ht="15.75" thickBot="1">
      <c r="A984" s="336">
        <v>21020302</v>
      </c>
      <c r="B984" s="310" t="s">
        <v>63</v>
      </c>
      <c r="C984" s="1551"/>
      <c r="D984" s="951">
        <v>31931500</v>
      </c>
      <c r="E984" s="207" t="s">
        <v>169</v>
      </c>
      <c r="F984" s="101"/>
      <c r="G984" s="100"/>
      <c r="H984" s="312">
        <f t="shared" si="52"/>
        <v>0</v>
      </c>
      <c r="I984" s="98"/>
    </row>
    <row r="985" spans="1:9" ht="15.75" thickBot="1">
      <c r="A985" s="336">
        <v>21020303</v>
      </c>
      <c r="B985" s="310" t="s">
        <v>63</v>
      </c>
      <c r="C985" s="1551"/>
      <c r="D985" s="951">
        <v>31931500</v>
      </c>
      <c r="E985" s="207" t="s">
        <v>167</v>
      </c>
      <c r="F985" s="101"/>
      <c r="G985" s="100"/>
      <c r="H985" s="312">
        <f t="shared" si="52"/>
        <v>0</v>
      </c>
      <c r="I985" s="98"/>
    </row>
    <row r="986" spans="1:9" ht="15.75" thickBot="1">
      <c r="A986" s="336">
        <v>21020304</v>
      </c>
      <c r="B986" s="310" t="s">
        <v>63</v>
      </c>
      <c r="C986" s="1551"/>
      <c r="D986" s="951">
        <v>31931500</v>
      </c>
      <c r="E986" s="207" t="s">
        <v>165</v>
      </c>
      <c r="F986" s="101"/>
      <c r="G986" s="100"/>
      <c r="H986" s="312">
        <f t="shared" si="52"/>
        <v>0</v>
      </c>
      <c r="I986" s="98"/>
    </row>
    <row r="987" spans="1:9" ht="15.75" thickBot="1">
      <c r="A987" s="336">
        <v>21020312</v>
      </c>
      <c r="B987" s="310" t="s">
        <v>63</v>
      </c>
      <c r="C987" s="1551"/>
      <c r="D987" s="951">
        <v>31931500</v>
      </c>
      <c r="E987" s="207" t="s">
        <v>163</v>
      </c>
      <c r="F987" s="101"/>
      <c r="G987" s="100"/>
      <c r="H987" s="312">
        <f t="shared" si="52"/>
        <v>0</v>
      </c>
      <c r="I987" s="98"/>
    </row>
    <row r="988" spans="1:9" ht="15.75" thickBot="1">
      <c r="A988" s="336">
        <v>21020315</v>
      </c>
      <c r="B988" s="310" t="s">
        <v>63</v>
      </c>
      <c r="C988" s="1551"/>
      <c r="D988" s="951">
        <v>31931500</v>
      </c>
      <c r="E988" s="207" t="s">
        <v>161</v>
      </c>
      <c r="F988" s="101"/>
      <c r="G988" s="100"/>
      <c r="H988" s="312">
        <f t="shared" si="52"/>
        <v>0</v>
      </c>
      <c r="I988" s="98"/>
    </row>
    <row r="989" spans="1:9" ht="15.75" thickBot="1">
      <c r="A989" s="336">
        <v>21020314</v>
      </c>
      <c r="B989" s="310" t="s">
        <v>63</v>
      </c>
      <c r="C989" s="1551"/>
      <c r="D989" s="951">
        <v>31931500</v>
      </c>
      <c r="E989" s="207" t="s">
        <v>177</v>
      </c>
      <c r="F989" s="101"/>
      <c r="G989" s="100"/>
      <c r="H989" s="312">
        <f t="shared" si="52"/>
        <v>0</v>
      </c>
      <c r="I989" s="98"/>
    </row>
    <row r="990" spans="1:9" ht="15.75" thickBot="1">
      <c r="A990" s="336">
        <v>21020305</v>
      </c>
      <c r="B990" s="310" t="s">
        <v>63</v>
      </c>
      <c r="C990" s="1551"/>
      <c r="D990" s="951">
        <v>31931500</v>
      </c>
      <c r="E990" s="207" t="s">
        <v>176</v>
      </c>
      <c r="F990" s="101"/>
      <c r="G990" s="100"/>
      <c r="H990" s="312">
        <f t="shared" si="52"/>
        <v>0</v>
      </c>
      <c r="I990" s="98"/>
    </row>
    <row r="991" spans="1:9">
      <c r="A991" s="336">
        <v>21020306</v>
      </c>
      <c r="B991" s="310" t="s">
        <v>63</v>
      </c>
      <c r="C991" s="1551"/>
      <c r="D991" s="951">
        <v>31931500</v>
      </c>
      <c r="E991" s="207" t="s">
        <v>175</v>
      </c>
      <c r="F991" s="143">
        <f>G991*8/12</f>
        <v>0</v>
      </c>
      <c r="G991" s="100"/>
      <c r="H991" s="312">
        <f t="shared" si="52"/>
        <v>0</v>
      </c>
      <c r="I991" s="98"/>
    </row>
    <row r="992" spans="1:9" ht="15.75" thickBot="1">
      <c r="A992" s="885">
        <v>21020400</v>
      </c>
      <c r="B992" s="323"/>
      <c r="C992" s="1550"/>
      <c r="D992" s="322"/>
      <c r="E992" s="331" t="s">
        <v>174</v>
      </c>
      <c r="F992" s="101"/>
      <c r="G992" s="100"/>
      <c r="H992" s="99"/>
      <c r="I992" s="98"/>
    </row>
    <row r="993" spans="1:9" ht="15.75" thickBot="1">
      <c r="A993" s="336">
        <v>21020401</v>
      </c>
      <c r="B993" s="310" t="s">
        <v>63</v>
      </c>
      <c r="C993" s="1551"/>
      <c r="D993" s="951">
        <v>31931500</v>
      </c>
      <c r="E993" s="207" t="s">
        <v>171</v>
      </c>
      <c r="F993" s="143">
        <f t="shared" ref="F993:F1005" si="53">SUM(G993/12*11)</f>
        <v>517894.66666666669</v>
      </c>
      <c r="G993" s="100">
        <v>564976</v>
      </c>
      <c r="H993" s="312">
        <f t="shared" ref="H993:H998" si="54">G993/12*9</f>
        <v>423732</v>
      </c>
      <c r="I993" s="337">
        <f t="shared" ref="I993:I1005" si="55">SUM(G993*105%)</f>
        <v>593224.80000000005</v>
      </c>
    </row>
    <row r="994" spans="1:9" ht="15.75" thickBot="1">
      <c r="A994" s="336">
        <v>21020402</v>
      </c>
      <c r="B994" s="310" t="s">
        <v>63</v>
      </c>
      <c r="C994" s="1551"/>
      <c r="D994" s="951">
        <v>31931500</v>
      </c>
      <c r="E994" s="207" t="s">
        <v>169</v>
      </c>
      <c r="F994" s="143">
        <f t="shared" si="53"/>
        <v>299606.08333333337</v>
      </c>
      <c r="G994" s="100">
        <v>326843</v>
      </c>
      <c r="H994" s="312">
        <f t="shared" si="54"/>
        <v>245132.25</v>
      </c>
      <c r="I994" s="337">
        <f t="shared" si="55"/>
        <v>343185.15</v>
      </c>
    </row>
    <row r="995" spans="1:9" ht="15.75" thickBot="1">
      <c r="A995" s="336">
        <v>21020403</v>
      </c>
      <c r="B995" s="310" t="s">
        <v>63</v>
      </c>
      <c r="C995" s="1551"/>
      <c r="D995" s="951">
        <v>31931500</v>
      </c>
      <c r="E995" s="207" t="s">
        <v>167</v>
      </c>
      <c r="F995" s="143">
        <f t="shared" si="53"/>
        <v>20843.166666666664</v>
      </c>
      <c r="G995" s="100">
        <v>22738</v>
      </c>
      <c r="H995" s="312">
        <f t="shared" si="54"/>
        <v>17053.5</v>
      </c>
      <c r="I995" s="337">
        <f t="shared" si="55"/>
        <v>23874.9</v>
      </c>
    </row>
    <row r="996" spans="1:9" ht="15.75" thickBot="1">
      <c r="A996" s="336">
        <v>21020404</v>
      </c>
      <c r="B996" s="310" t="s">
        <v>63</v>
      </c>
      <c r="C996" s="1551"/>
      <c r="D996" s="951">
        <v>31931500</v>
      </c>
      <c r="E996" s="207" t="s">
        <v>165</v>
      </c>
      <c r="F996" s="143">
        <f t="shared" si="53"/>
        <v>73985.083333333343</v>
      </c>
      <c r="G996" s="100">
        <v>80711</v>
      </c>
      <c r="H996" s="312">
        <f t="shared" si="54"/>
        <v>60533.25</v>
      </c>
      <c r="I996" s="337">
        <f t="shared" si="55"/>
        <v>84746.55</v>
      </c>
    </row>
    <row r="997" spans="1:9" ht="15.75" thickBot="1">
      <c r="A997" s="336">
        <v>21020412</v>
      </c>
      <c r="B997" s="310" t="s">
        <v>63</v>
      </c>
      <c r="C997" s="1551"/>
      <c r="D997" s="951">
        <v>31931500</v>
      </c>
      <c r="E997" s="207" t="s">
        <v>163</v>
      </c>
      <c r="F997" s="143">
        <f t="shared" si="53"/>
        <v>0</v>
      </c>
      <c r="G997" s="100"/>
      <c r="H997" s="312">
        <f t="shared" si="54"/>
        <v>0</v>
      </c>
      <c r="I997" s="337">
        <f t="shared" si="55"/>
        <v>0</v>
      </c>
    </row>
    <row r="998" spans="1:9">
      <c r="A998" s="336">
        <v>21020415</v>
      </c>
      <c r="B998" s="310" t="s">
        <v>63</v>
      </c>
      <c r="C998" s="1551"/>
      <c r="D998" s="951">
        <v>31931500</v>
      </c>
      <c r="E998" s="207" t="s">
        <v>161</v>
      </c>
      <c r="F998" s="143">
        <f t="shared" si="53"/>
        <v>126785.08333333333</v>
      </c>
      <c r="G998" s="100">
        <v>138311</v>
      </c>
      <c r="H998" s="312">
        <f t="shared" si="54"/>
        <v>103733.25</v>
      </c>
      <c r="I998" s="337">
        <f t="shared" si="55"/>
        <v>145226.55000000002</v>
      </c>
    </row>
    <row r="999" spans="1:9" ht="15.75" thickBot="1">
      <c r="A999" s="885">
        <v>21020500</v>
      </c>
      <c r="B999" s="323"/>
      <c r="C999" s="1550"/>
      <c r="D999" s="322"/>
      <c r="E999" s="331" t="s">
        <v>173</v>
      </c>
      <c r="F999" s="143">
        <f t="shared" si="53"/>
        <v>0</v>
      </c>
      <c r="G999" s="100"/>
      <c r="H999" s="99"/>
      <c r="I999" s="337">
        <f t="shared" si="55"/>
        <v>0</v>
      </c>
    </row>
    <row r="1000" spans="1:9" ht="15.75" thickBot="1">
      <c r="A1000" s="336">
        <v>21020501</v>
      </c>
      <c r="B1000" s="310" t="s">
        <v>63</v>
      </c>
      <c r="C1000" s="1551"/>
      <c r="D1000" s="951">
        <v>31931500</v>
      </c>
      <c r="E1000" s="207" t="s">
        <v>171</v>
      </c>
      <c r="F1000" s="143">
        <f t="shared" si="53"/>
        <v>161518.5</v>
      </c>
      <c r="G1000" s="100">
        <v>176202</v>
      </c>
      <c r="H1000" s="312">
        <f t="shared" ref="H1000:H1005" si="56">G1000/12*9</f>
        <v>132151.5</v>
      </c>
      <c r="I1000" s="337">
        <f t="shared" si="55"/>
        <v>185012.1</v>
      </c>
    </row>
    <row r="1001" spans="1:9" ht="15.75" thickBot="1">
      <c r="A1001" s="549">
        <v>21020502</v>
      </c>
      <c r="B1001" s="310" t="s">
        <v>63</v>
      </c>
      <c r="C1001" s="1541"/>
      <c r="D1001" s="951">
        <v>31931500</v>
      </c>
      <c r="E1001" s="207" t="s">
        <v>169</v>
      </c>
      <c r="F1001" s="143">
        <f t="shared" si="53"/>
        <v>92296.416666666672</v>
      </c>
      <c r="G1001" s="100">
        <v>100687</v>
      </c>
      <c r="H1001" s="312">
        <f t="shared" si="56"/>
        <v>75515.25</v>
      </c>
      <c r="I1001" s="337">
        <f t="shared" si="55"/>
        <v>105721.35</v>
      </c>
    </row>
    <row r="1002" spans="1:9" ht="15.75" thickBot="1">
      <c r="A1002" s="549">
        <v>21020503</v>
      </c>
      <c r="B1002" s="310" t="s">
        <v>63</v>
      </c>
      <c r="C1002" s="1541"/>
      <c r="D1002" s="951">
        <v>31931500</v>
      </c>
      <c r="E1002" s="207" t="s">
        <v>167</v>
      </c>
      <c r="F1002" s="143">
        <f t="shared" si="53"/>
        <v>11880</v>
      </c>
      <c r="G1002" s="100">
        <v>12960</v>
      </c>
      <c r="H1002" s="312">
        <f t="shared" si="56"/>
        <v>9720</v>
      </c>
      <c r="I1002" s="337">
        <f t="shared" si="55"/>
        <v>13608</v>
      </c>
    </row>
    <row r="1003" spans="1:9" ht="15.75" thickBot="1">
      <c r="A1003" s="549">
        <v>21020504</v>
      </c>
      <c r="B1003" s="310" t="s">
        <v>63</v>
      </c>
      <c r="C1003" s="1541"/>
      <c r="D1003" s="951">
        <v>31931500</v>
      </c>
      <c r="E1003" s="207" t="s">
        <v>165</v>
      </c>
      <c r="F1003" s="143">
        <f t="shared" si="53"/>
        <v>19228</v>
      </c>
      <c r="G1003" s="100">
        <v>20976</v>
      </c>
      <c r="H1003" s="312">
        <f t="shared" si="56"/>
        <v>15732</v>
      </c>
      <c r="I1003" s="337">
        <f t="shared" si="55"/>
        <v>22024.799999999999</v>
      </c>
    </row>
    <row r="1004" spans="1:9" ht="15.75" thickBot="1">
      <c r="A1004" s="549">
        <v>21020512</v>
      </c>
      <c r="B1004" s="310" t="s">
        <v>63</v>
      </c>
      <c r="C1004" s="1541"/>
      <c r="D1004" s="951">
        <v>31931500</v>
      </c>
      <c r="E1004" s="207" t="s">
        <v>163</v>
      </c>
      <c r="F1004" s="143">
        <f t="shared" si="53"/>
        <v>0</v>
      </c>
      <c r="G1004" s="100"/>
      <c r="H1004" s="312">
        <f t="shared" si="56"/>
        <v>0</v>
      </c>
      <c r="I1004" s="337">
        <f t="shared" si="55"/>
        <v>0</v>
      </c>
    </row>
    <row r="1005" spans="1:9">
      <c r="A1005" s="549">
        <v>21020515</v>
      </c>
      <c r="B1005" s="310" t="s">
        <v>63</v>
      </c>
      <c r="C1005" s="1541"/>
      <c r="D1005" s="951">
        <v>31931500</v>
      </c>
      <c r="E1005" s="207" t="s">
        <v>161</v>
      </c>
      <c r="F1005" s="143">
        <f t="shared" si="53"/>
        <v>126785.08333333333</v>
      </c>
      <c r="G1005" s="100">
        <v>138311</v>
      </c>
      <c r="H1005" s="312">
        <f t="shared" si="56"/>
        <v>103733.25</v>
      </c>
      <c r="I1005" s="337">
        <f t="shared" si="55"/>
        <v>145226.55000000002</v>
      </c>
    </row>
    <row r="1006" spans="1:9" ht="15.75" thickBot="1">
      <c r="A1006" s="550">
        <v>21020600</v>
      </c>
      <c r="B1006" s="317"/>
      <c r="C1006" s="1540"/>
      <c r="D1006" s="316"/>
      <c r="E1006" s="331" t="s">
        <v>160</v>
      </c>
      <c r="F1006" s="101"/>
      <c r="G1006" s="100"/>
      <c r="H1006" s="99"/>
      <c r="I1006" s="98"/>
    </row>
    <row r="1007" spans="1:9">
      <c r="A1007" s="549">
        <v>21020605</v>
      </c>
      <c r="B1007" s="310" t="s">
        <v>63</v>
      </c>
      <c r="C1007" s="1541"/>
      <c r="D1007" s="951">
        <v>31931500</v>
      </c>
      <c r="E1007" s="173" t="s">
        <v>159</v>
      </c>
      <c r="F1007" s="101"/>
      <c r="G1007" s="100"/>
      <c r="H1007" s="312">
        <f>G1007/12*9</f>
        <v>0</v>
      </c>
      <c r="I1007" s="98"/>
    </row>
    <row r="1008" spans="1:9">
      <c r="A1008" s="883">
        <v>22020000</v>
      </c>
      <c r="B1008" s="291"/>
      <c r="C1008" s="1546"/>
      <c r="D1008" s="303"/>
      <c r="E1008" s="548" t="s">
        <v>148</v>
      </c>
      <c r="F1008" s="101"/>
      <c r="G1008" s="100"/>
      <c r="H1008" s="99"/>
      <c r="I1008" s="98"/>
    </row>
    <row r="1009" spans="1:9" ht="15.75" thickBot="1">
      <c r="A1009" s="883">
        <v>22020100</v>
      </c>
      <c r="B1009" s="291"/>
      <c r="C1009" s="1546"/>
      <c r="D1009" s="303"/>
      <c r="E1009" s="417" t="s">
        <v>158</v>
      </c>
      <c r="F1009" s="101"/>
      <c r="G1009" s="100"/>
      <c r="H1009" s="99"/>
      <c r="I1009" s="98"/>
    </row>
    <row r="1010" spans="1:9">
      <c r="A1010" s="246">
        <v>22020102</v>
      </c>
      <c r="B1010" s="285" t="s">
        <v>63</v>
      </c>
      <c r="C1010" s="1545"/>
      <c r="D1010" s="951">
        <v>31931500</v>
      </c>
      <c r="E1010" s="884" t="s">
        <v>156</v>
      </c>
      <c r="F1010" s="101">
        <v>150000</v>
      </c>
      <c r="G1010" s="100">
        <v>200000</v>
      </c>
      <c r="H1010" s="99">
        <v>160000</v>
      </c>
      <c r="I1010" s="140">
        <v>200000</v>
      </c>
    </row>
    <row r="1011" spans="1:9" ht="15.75" thickBot="1">
      <c r="A1011" s="883">
        <v>22020300</v>
      </c>
      <c r="B1011" s="291"/>
      <c r="C1011" s="1546"/>
      <c r="D1011" s="303"/>
      <c r="E1011" s="417" t="s">
        <v>196</v>
      </c>
      <c r="F1011" s="101"/>
      <c r="G1011" s="100"/>
      <c r="H1011" s="99"/>
      <c r="I1011" s="140"/>
    </row>
    <row r="1012" spans="1:9" ht="30.75" thickBot="1">
      <c r="A1012" s="246">
        <v>22020301</v>
      </c>
      <c r="B1012" s="285" t="s">
        <v>63</v>
      </c>
      <c r="C1012" s="1545"/>
      <c r="D1012" s="951">
        <v>31931500</v>
      </c>
      <c r="E1012" s="884" t="s">
        <v>413</v>
      </c>
      <c r="F1012" s="101">
        <v>2932000</v>
      </c>
      <c r="G1012" s="100">
        <v>3300000</v>
      </c>
      <c r="H1012" s="99">
        <v>2780000</v>
      </c>
      <c r="I1012" s="140">
        <v>3300000</v>
      </c>
    </row>
    <row r="1013" spans="1:9">
      <c r="A1013" s="246">
        <v>22020305</v>
      </c>
      <c r="B1013" s="285" t="s">
        <v>63</v>
      </c>
      <c r="C1013" s="1545"/>
      <c r="D1013" s="951">
        <v>31931500</v>
      </c>
      <c r="E1013" s="139" t="s">
        <v>412</v>
      </c>
      <c r="F1013" s="101">
        <v>890325</v>
      </c>
      <c r="G1013" s="100">
        <v>1000000</v>
      </c>
      <c r="H1013" s="99">
        <v>800000</v>
      </c>
      <c r="I1013" s="140">
        <v>1000000</v>
      </c>
    </row>
    <row r="1014" spans="1:9" ht="15.75" thickBot="1">
      <c r="A1014" s="883">
        <v>22021000</v>
      </c>
      <c r="B1014" s="291"/>
      <c r="C1014" s="1546"/>
      <c r="D1014" s="303"/>
      <c r="E1014" s="417" t="s">
        <v>151</v>
      </c>
      <c r="F1014" s="101"/>
      <c r="G1014" s="100"/>
      <c r="H1014" s="99"/>
      <c r="I1014" s="140"/>
    </row>
    <row r="1015" spans="1:9" ht="15.75" thickBot="1">
      <c r="A1015" s="241">
        <v>22021017</v>
      </c>
      <c r="B1015" s="719" t="s">
        <v>63</v>
      </c>
      <c r="C1015" s="1552"/>
      <c r="D1015" s="741">
        <v>31931500</v>
      </c>
      <c r="E1015" s="611" t="s">
        <v>375</v>
      </c>
      <c r="F1015" s="882">
        <v>650000</v>
      </c>
      <c r="G1015" s="92">
        <v>1000000</v>
      </c>
      <c r="H1015" s="881">
        <v>880000</v>
      </c>
      <c r="I1015" s="968">
        <v>1000000</v>
      </c>
    </row>
    <row r="1016" spans="1:9" ht="15.75" thickBot="1">
      <c r="A1016" s="880"/>
      <c r="B1016" s="356"/>
      <c r="C1016" s="1572"/>
      <c r="D1016" s="397"/>
      <c r="E1016" s="879" t="s">
        <v>411</v>
      </c>
      <c r="F1016" s="878">
        <f>SUM(F977:F1007)</f>
        <v>4305029.666666666</v>
      </c>
      <c r="G1016" s="877">
        <f>SUM(G977:G1007)</f>
        <v>7521378.0899999999</v>
      </c>
      <c r="H1016" s="703">
        <f>SUM(H977:H1007)</f>
        <v>3607828.125</v>
      </c>
      <c r="I1016" s="702">
        <f>SUM(I977:I1007)</f>
        <v>6371215.7999999989</v>
      </c>
    </row>
    <row r="1017" spans="1:9" ht="15.75" thickBot="1">
      <c r="A1017" s="876"/>
      <c r="B1017" s="277"/>
      <c r="C1017" s="1519"/>
      <c r="D1017" s="276"/>
      <c r="E1017" s="875" t="s">
        <v>148</v>
      </c>
      <c r="F1017" s="874">
        <f>SUM(F1010:F1015)</f>
        <v>4622325</v>
      </c>
      <c r="G1017" s="873">
        <f>SUM(G1010:G1015)</f>
        <v>5500000</v>
      </c>
      <c r="H1017" s="872">
        <f>SUM(H1010:H1015)</f>
        <v>4620000</v>
      </c>
      <c r="I1017" s="871">
        <f>SUM(I1010:I1015)</f>
        <v>5500000</v>
      </c>
    </row>
    <row r="1018" spans="1:9" ht="15.75" thickBot="1">
      <c r="A1018" s="967"/>
      <c r="B1018" s="966"/>
      <c r="C1018" s="1578"/>
      <c r="D1018" s="965"/>
      <c r="E1018" s="964" t="s">
        <v>0</v>
      </c>
      <c r="F1018" s="874">
        <f>SUM(F1016:F1017)</f>
        <v>8927354.666666666</v>
      </c>
      <c r="G1018" s="873">
        <f>SUM(G1016:G1017)</f>
        <v>13021378.09</v>
      </c>
      <c r="H1018" s="872">
        <f>SUM(H1016:H1017)</f>
        <v>8227828.125</v>
      </c>
      <c r="I1018" s="871">
        <f>SUM(I1016:I1017)</f>
        <v>11871215.799999999</v>
      </c>
    </row>
    <row r="1019" spans="1:9" ht="15.75">
      <c r="A1019" s="1819" t="s">
        <v>144</v>
      </c>
      <c r="B1019" s="1820"/>
      <c r="C1019" s="1820"/>
      <c r="D1019" s="1820"/>
      <c r="E1019" s="1820"/>
      <c r="F1019" s="1820"/>
      <c r="G1019" s="1820"/>
      <c r="H1019" s="1820"/>
      <c r="I1019" s="1821"/>
    </row>
    <row r="1020" spans="1:9" ht="15.75">
      <c r="A1020" s="1783" t="s">
        <v>143</v>
      </c>
      <c r="B1020" s="1784"/>
      <c r="C1020" s="1784"/>
      <c r="D1020" s="1784"/>
      <c r="E1020" s="1784"/>
      <c r="F1020" s="1784"/>
      <c r="G1020" s="1784"/>
      <c r="H1020" s="1784"/>
      <c r="I1020" s="1785"/>
    </row>
    <row r="1021" spans="1:9" ht="15.75">
      <c r="A1021" s="1783" t="s">
        <v>883</v>
      </c>
      <c r="B1021" s="1784"/>
      <c r="C1021" s="1784"/>
      <c r="D1021" s="1784"/>
      <c r="E1021" s="1784"/>
      <c r="F1021" s="1784"/>
      <c r="G1021" s="1784"/>
      <c r="H1021" s="1784"/>
      <c r="I1021" s="1785"/>
    </row>
    <row r="1022" spans="1:9">
      <c r="A1022" s="1816" t="s">
        <v>231</v>
      </c>
      <c r="B1022" s="1817"/>
      <c r="C1022" s="1817"/>
      <c r="D1022" s="1817"/>
      <c r="E1022" s="1817"/>
      <c r="F1022" s="1817"/>
      <c r="G1022" s="1817"/>
      <c r="H1022" s="1817"/>
      <c r="I1022" s="1818"/>
    </row>
    <row r="1023" spans="1:9" ht="15.75" thickBot="1">
      <c r="A1023" s="1843" t="s">
        <v>410</v>
      </c>
      <c r="B1023" s="1844"/>
      <c r="C1023" s="1844"/>
      <c r="D1023" s="1844"/>
      <c r="E1023" s="1844"/>
      <c r="F1023" s="1844"/>
      <c r="G1023" s="1844"/>
      <c r="H1023" s="1844"/>
      <c r="I1023" s="1845"/>
    </row>
    <row r="1024" spans="1:9" ht="41.25" thickBot="1">
      <c r="A1024" s="348" t="s">
        <v>409</v>
      </c>
      <c r="B1024" s="347" t="s">
        <v>141</v>
      </c>
      <c r="C1024" s="1513" t="s">
        <v>140</v>
      </c>
      <c r="D1024" s="471" t="s">
        <v>139</v>
      </c>
      <c r="E1024" s="378" t="s">
        <v>138</v>
      </c>
      <c r="F1024" s="222" t="s">
        <v>909</v>
      </c>
      <c r="G1024" s="223" t="s">
        <v>908</v>
      </c>
      <c r="H1024" s="222" t="s">
        <v>888</v>
      </c>
      <c r="I1024" s="221" t="s">
        <v>882</v>
      </c>
    </row>
    <row r="1025" spans="1:9" ht="15.75" thickBot="1">
      <c r="A1025" s="850">
        <v>51702500000</v>
      </c>
      <c r="B1025" s="285" t="s">
        <v>63</v>
      </c>
      <c r="C1025" s="1579"/>
      <c r="D1025" s="951">
        <v>31931500</v>
      </c>
      <c r="E1025" s="601" t="s">
        <v>408</v>
      </c>
      <c r="F1025" s="963">
        <f>SUM(F1095)</f>
        <v>702472399.58333325</v>
      </c>
      <c r="G1025" s="962">
        <f>SUM(G1095)</f>
        <v>1209501886.1199999</v>
      </c>
      <c r="H1025" s="961">
        <f>SUM(H1095)</f>
        <v>557732554.54999995</v>
      </c>
      <c r="I1025" s="960">
        <f>I1095</f>
        <v>1552126879.5</v>
      </c>
    </row>
    <row r="1026" spans="1:9" ht="15.75" thickBot="1">
      <c r="A1026" s="956">
        <v>505100300101</v>
      </c>
      <c r="B1026" s="285" t="s">
        <v>63</v>
      </c>
      <c r="C1026" s="1580"/>
      <c r="D1026" s="951">
        <v>31931500</v>
      </c>
      <c r="E1026" s="325" t="s">
        <v>407</v>
      </c>
      <c r="F1026" s="957">
        <f>F1154</f>
        <v>85314795.25</v>
      </c>
      <c r="G1026" s="955">
        <f>G1154</f>
        <v>195461739.98000002</v>
      </c>
      <c r="H1026" s="954">
        <f>H1154</f>
        <v>104313259.75</v>
      </c>
      <c r="I1026" s="953">
        <f>SUM(I1154)</f>
        <v>226780954.30000001</v>
      </c>
    </row>
    <row r="1027" spans="1:9" ht="15.75" thickBot="1">
      <c r="A1027" s="956">
        <v>505100300102</v>
      </c>
      <c r="B1027" s="285" t="s">
        <v>63</v>
      </c>
      <c r="C1027" s="1580"/>
      <c r="D1027" s="951">
        <v>31931500</v>
      </c>
      <c r="E1027" s="325" t="s">
        <v>406</v>
      </c>
      <c r="F1027" s="957">
        <f>F1220</f>
        <v>87675447.843333334</v>
      </c>
      <c r="G1027" s="959">
        <f>G1220</f>
        <v>311309045</v>
      </c>
      <c r="H1027" s="954">
        <f>H1220</f>
        <v>142264047.75</v>
      </c>
      <c r="I1027" s="958">
        <f>I1220</f>
        <v>338435696.69999999</v>
      </c>
    </row>
    <row r="1028" spans="1:9" ht="15.75" thickBot="1">
      <c r="A1028" s="956">
        <v>505100300103</v>
      </c>
      <c r="B1028" s="285" t="s">
        <v>63</v>
      </c>
      <c r="C1028" s="1580"/>
      <c r="D1028" s="951">
        <v>31931500</v>
      </c>
      <c r="E1028" s="325" t="s">
        <v>405</v>
      </c>
      <c r="F1028" s="957">
        <f>F1283</f>
        <v>61873952</v>
      </c>
      <c r="G1028" s="955">
        <f>G1283</f>
        <v>97577984.760000005</v>
      </c>
      <c r="H1028" s="954">
        <f>H1283</f>
        <v>24302688</v>
      </c>
      <c r="I1028" s="953">
        <f>I1283</f>
        <v>98135942.400000006</v>
      </c>
    </row>
    <row r="1029" spans="1:9" ht="15.75" thickBot="1">
      <c r="A1029" s="956">
        <v>505100300104</v>
      </c>
      <c r="B1029" s="285" t="s">
        <v>63</v>
      </c>
      <c r="C1029" s="1580"/>
      <c r="D1029" s="951">
        <v>31931500</v>
      </c>
      <c r="E1029" s="325" t="s">
        <v>404</v>
      </c>
      <c r="F1029" s="957">
        <f>F1326</f>
        <v>4133000</v>
      </c>
      <c r="G1029" s="955">
        <f>G1326</f>
        <v>7000000</v>
      </c>
      <c r="H1029" s="954">
        <f>H1326</f>
        <v>4470230.43</v>
      </c>
      <c r="I1029" s="953">
        <f>I1326</f>
        <v>7000000</v>
      </c>
    </row>
    <row r="1030" spans="1:9" ht="15.75" thickBot="1">
      <c r="A1030" s="956">
        <v>505100300105</v>
      </c>
      <c r="B1030" s="285" t="s">
        <v>63</v>
      </c>
      <c r="C1030" s="1580"/>
      <c r="D1030" s="951">
        <v>31931500</v>
      </c>
      <c r="E1030" s="325" t="s">
        <v>403</v>
      </c>
      <c r="F1030" s="957">
        <f>F1381</f>
        <v>20535299.083333332</v>
      </c>
      <c r="G1030" s="955">
        <f>G1381</f>
        <v>26303697.800000001</v>
      </c>
      <c r="H1030" s="954">
        <f>H1381</f>
        <v>16474699.25</v>
      </c>
      <c r="I1030" s="953">
        <f>I1381</f>
        <v>26886358.899999999</v>
      </c>
    </row>
    <row r="1031" spans="1:9" ht="15.75" thickBot="1">
      <c r="A1031" s="956">
        <v>505100300106</v>
      </c>
      <c r="B1031" s="285" t="s">
        <v>63</v>
      </c>
      <c r="C1031" s="1580"/>
      <c r="D1031" s="951">
        <v>31931500</v>
      </c>
      <c r="E1031" s="325" t="s">
        <v>402</v>
      </c>
      <c r="F1031" s="955">
        <f>F1436</f>
        <v>1617877.0833333335</v>
      </c>
      <c r="G1031" s="955">
        <f>G1436</f>
        <v>3939310.38</v>
      </c>
      <c r="H1031" s="954">
        <f>H1436</f>
        <v>1378992.25</v>
      </c>
      <c r="I1031" s="953">
        <f>I1436</f>
        <v>5499855.2999999998</v>
      </c>
    </row>
    <row r="1032" spans="1:9" ht="15.75" thickBot="1">
      <c r="A1032" s="952">
        <v>505100300107</v>
      </c>
      <c r="B1032" s="285" t="s">
        <v>63</v>
      </c>
      <c r="C1032" s="1581"/>
      <c r="D1032" s="951">
        <v>31931500</v>
      </c>
      <c r="E1032" s="515" t="s">
        <v>401</v>
      </c>
      <c r="F1032" s="950">
        <f>F1497</f>
        <v>2435000</v>
      </c>
      <c r="G1032" s="949">
        <f>G1497</f>
        <v>7000000</v>
      </c>
      <c r="H1032" s="948">
        <f>H1497</f>
        <v>3850000</v>
      </c>
      <c r="I1032" s="947">
        <f>I1497</f>
        <v>7000000</v>
      </c>
    </row>
    <row r="1033" spans="1:9" ht="15.75" thickBot="1">
      <c r="A1033" s="849"/>
      <c r="B1033" s="449"/>
      <c r="C1033" s="1556"/>
      <c r="D1033" s="448"/>
      <c r="E1033" s="579" t="s">
        <v>0</v>
      </c>
      <c r="F1033" s="946">
        <f>SUM(F1025:F1032)</f>
        <v>966057770.84333336</v>
      </c>
      <c r="G1033" s="945">
        <f>SUM(G1025:G1032)</f>
        <v>1858093664.04</v>
      </c>
      <c r="H1033" s="944">
        <f>SUM(H1025:H1032)</f>
        <v>854786471.9799999</v>
      </c>
      <c r="I1033" s="943">
        <f>SUM(I1025:I1032)</f>
        <v>2261865687.1000004</v>
      </c>
    </row>
    <row r="1034" spans="1:9" ht="15.75" thickBot="1">
      <c r="A1034" s="1882" t="s">
        <v>225</v>
      </c>
      <c r="B1034" s="1883"/>
      <c r="C1034" s="1883"/>
      <c r="D1034" s="1883"/>
      <c r="E1034" s="1883"/>
      <c r="F1034" s="1883"/>
      <c r="G1034" s="1883"/>
      <c r="H1034" s="1883"/>
      <c r="I1034" s="1884"/>
    </row>
    <row r="1035" spans="1:9" ht="15.75" thickBot="1">
      <c r="A1035" s="942"/>
      <c r="B1035" s="444"/>
      <c r="C1035" s="1524"/>
      <c r="D1035" s="268"/>
      <c r="E1035" s="575" t="s">
        <v>149</v>
      </c>
      <c r="F1035" s="941">
        <f t="shared" ref="F1035:H1036" si="57">SUM(F1093,F1152,F1218,F1281,F1324,F1379,F1434,F1495)</f>
        <v>729584749.58333337</v>
      </c>
      <c r="G1035" s="940">
        <f t="shared" si="57"/>
        <v>1218893664.04</v>
      </c>
      <c r="H1035" s="939">
        <f t="shared" si="57"/>
        <v>543160195.75</v>
      </c>
      <c r="I1035" s="938">
        <f>I1093+I1152+I1218+I1281+I1324+I1379+I1434+I1495</f>
        <v>1554665687.1000001</v>
      </c>
    </row>
    <row r="1036" spans="1:9" ht="15.75" thickBot="1">
      <c r="A1036" s="937"/>
      <c r="B1036" s="936"/>
      <c r="C1036" s="1525"/>
      <c r="D1036" s="276"/>
      <c r="E1036" s="476" t="s">
        <v>400</v>
      </c>
      <c r="F1036" s="935">
        <f t="shared" si="57"/>
        <v>236473021.25999999</v>
      </c>
      <c r="G1036" s="934">
        <f t="shared" si="57"/>
        <v>639200000</v>
      </c>
      <c r="H1036" s="933">
        <f t="shared" si="57"/>
        <v>311626276.23000002</v>
      </c>
      <c r="I1036" s="932">
        <f>SUM(I1094,I1153,I1219,I1282,I1325,I1380,I1435,I1496)</f>
        <v>707200000</v>
      </c>
    </row>
    <row r="1037" spans="1:9" ht="15.75" thickBot="1">
      <c r="A1037" s="830"/>
      <c r="B1037" s="390"/>
      <c r="C1037" s="1525"/>
      <c r="D1037" s="276"/>
      <c r="E1037" s="476" t="s">
        <v>0</v>
      </c>
      <c r="F1037" s="935">
        <f>SUM(F1035:F1036)</f>
        <v>966057770.84333336</v>
      </c>
      <c r="G1037" s="934">
        <f>SUM(G1035:G1036)</f>
        <v>1858093664.04</v>
      </c>
      <c r="H1037" s="933">
        <f>SUM(H1035:H1036)</f>
        <v>854786471.98000002</v>
      </c>
      <c r="I1037" s="932">
        <f>SUM(I1035:I1036)</f>
        <v>2261865687.1000004</v>
      </c>
    </row>
    <row r="1038" spans="1:9" ht="15.75">
      <c r="A1038" s="1819" t="s">
        <v>144</v>
      </c>
      <c r="B1038" s="1820"/>
      <c r="C1038" s="1820"/>
      <c r="D1038" s="1820"/>
      <c r="E1038" s="1820"/>
      <c r="F1038" s="1820"/>
      <c r="G1038" s="1820"/>
      <c r="H1038" s="1820"/>
      <c r="I1038" s="1821"/>
    </row>
    <row r="1039" spans="1:9" ht="15.75">
      <c r="A1039" s="1783" t="s">
        <v>143</v>
      </c>
      <c r="B1039" s="1784"/>
      <c r="C1039" s="1784"/>
      <c r="D1039" s="1784"/>
      <c r="E1039" s="1784"/>
      <c r="F1039" s="1784"/>
      <c r="G1039" s="1784"/>
      <c r="H1039" s="1784"/>
      <c r="I1039" s="1785"/>
    </row>
    <row r="1040" spans="1:9" ht="15.75">
      <c r="A1040" s="1783" t="s">
        <v>883</v>
      </c>
      <c r="B1040" s="1784"/>
      <c r="C1040" s="1784"/>
      <c r="D1040" s="1784"/>
      <c r="E1040" s="1784"/>
      <c r="F1040" s="1784"/>
      <c r="G1040" s="1784"/>
      <c r="H1040" s="1784"/>
      <c r="I1040" s="1785"/>
    </row>
    <row r="1041" spans="1:9">
      <c r="A1041" s="1816" t="s">
        <v>188</v>
      </c>
      <c r="B1041" s="1817"/>
      <c r="C1041" s="1817"/>
      <c r="D1041" s="1817"/>
      <c r="E1041" s="1817"/>
      <c r="F1041" s="1817"/>
      <c r="G1041" s="1817"/>
      <c r="H1041" s="1817"/>
      <c r="I1041" s="1818"/>
    </row>
    <row r="1042" spans="1:9" ht="15.75" thickBot="1">
      <c r="A1042" s="1885" t="s">
        <v>399</v>
      </c>
      <c r="B1042" s="1886"/>
      <c r="C1042" s="1886"/>
      <c r="D1042" s="1886"/>
      <c r="E1042" s="1886"/>
      <c r="F1042" s="1886"/>
      <c r="G1042" s="1886"/>
      <c r="H1042" s="1886"/>
      <c r="I1042" s="1887"/>
    </row>
    <row r="1043" spans="1:9" ht="43.5" thickBot="1">
      <c r="A1043" s="348" t="s">
        <v>142</v>
      </c>
      <c r="B1043" s="380" t="s">
        <v>141</v>
      </c>
      <c r="C1043" s="1513" t="s">
        <v>140</v>
      </c>
      <c r="D1043" s="815" t="s">
        <v>139</v>
      </c>
      <c r="E1043" s="378" t="s">
        <v>138</v>
      </c>
      <c r="F1043" s="222" t="s">
        <v>909</v>
      </c>
      <c r="G1043" s="223" t="s">
        <v>908</v>
      </c>
      <c r="H1043" s="222" t="s">
        <v>888</v>
      </c>
      <c r="I1043" s="221" t="s">
        <v>882</v>
      </c>
    </row>
    <row r="1044" spans="1:9">
      <c r="A1044" s="892">
        <v>20000000</v>
      </c>
      <c r="B1044" s="891"/>
      <c r="C1044" s="1554"/>
      <c r="D1044" s="506"/>
      <c r="E1044" s="890" t="s">
        <v>186</v>
      </c>
      <c r="F1044" s="504"/>
      <c r="G1044" s="888"/>
      <c r="H1044" s="887"/>
      <c r="I1044" s="886"/>
    </row>
    <row r="1045" spans="1:9">
      <c r="A1045" s="885">
        <v>21000000</v>
      </c>
      <c r="B1045" s="323"/>
      <c r="C1045" s="1550"/>
      <c r="D1045" s="322"/>
      <c r="E1045" s="554" t="s">
        <v>149</v>
      </c>
      <c r="F1045" s="206"/>
      <c r="G1045" s="542"/>
      <c r="H1045" s="541"/>
      <c r="I1045" s="540"/>
    </row>
    <row r="1046" spans="1:9">
      <c r="A1046" s="885">
        <v>21010000</v>
      </c>
      <c r="B1046" s="323"/>
      <c r="C1046" s="1550"/>
      <c r="D1046" s="322"/>
      <c r="E1046" s="554" t="s">
        <v>185</v>
      </c>
      <c r="F1046" s="206"/>
      <c r="G1046" s="542"/>
      <c r="H1046" s="541"/>
      <c r="I1046" s="540"/>
    </row>
    <row r="1047" spans="1:9" ht="15.75">
      <c r="A1047" s="336">
        <v>21010103</v>
      </c>
      <c r="B1047" s="310" t="s">
        <v>63</v>
      </c>
      <c r="C1047" s="1551"/>
      <c r="D1047" s="309">
        <v>31931500</v>
      </c>
      <c r="E1047" s="173" t="s">
        <v>184</v>
      </c>
      <c r="F1047" s="143">
        <f>SUM(G1047/12*11)</f>
        <v>668722399.58333325</v>
      </c>
      <c r="G1047" s="100">
        <v>729515345</v>
      </c>
      <c r="H1047" s="166">
        <v>491711008.75</v>
      </c>
      <c r="I1047" s="337">
        <f>SUM(G1047*110%)</f>
        <v>802466879.50000012</v>
      </c>
    </row>
    <row r="1048" spans="1:9">
      <c r="A1048" s="336">
        <v>21010104</v>
      </c>
      <c r="B1048" s="310" t="s">
        <v>63</v>
      </c>
      <c r="C1048" s="1551"/>
      <c r="D1048" s="309">
        <v>31931500</v>
      </c>
      <c r="E1048" s="173" t="s">
        <v>183</v>
      </c>
      <c r="F1048" s="101"/>
      <c r="G1048" s="100"/>
      <c r="H1048" s="312">
        <f>G1048/12*9</f>
        <v>0</v>
      </c>
      <c r="I1048" s="98"/>
    </row>
    <row r="1049" spans="1:9">
      <c r="A1049" s="336">
        <v>21010105</v>
      </c>
      <c r="B1049" s="310" t="s">
        <v>63</v>
      </c>
      <c r="C1049" s="1551"/>
      <c r="D1049" s="309">
        <v>31931500</v>
      </c>
      <c r="E1049" s="173" t="s">
        <v>182</v>
      </c>
      <c r="F1049" s="101"/>
      <c r="G1049" s="100"/>
      <c r="H1049" s="312">
        <f>G1049/12*9</f>
        <v>0</v>
      </c>
      <c r="I1049" s="98"/>
    </row>
    <row r="1050" spans="1:9">
      <c r="A1050" s="336">
        <v>21010106</v>
      </c>
      <c r="B1050" s="310" t="s">
        <v>63</v>
      </c>
      <c r="C1050" s="1551"/>
      <c r="D1050" s="309">
        <v>31931500</v>
      </c>
      <c r="E1050" s="173" t="s">
        <v>181</v>
      </c>
      <c r="F1050" s="101"/>
      <c r="G1050" s="100"/>
      <c r="H1050" s="312">
        <f>G1050/12*9</f>
        <v>0</v>
      </c>
      <c r="I1050" s="98"/>
    </row>
    <row r="1051" spans="1:9" ht="30">
      <c r="A1051" s="335"/>
      <c r="B1051" s="310" t="s">
        <v>63</v>
      </c>
      <c r="C1051" s="1551"/>
      <c r="D1051" s="309">
        <v>31931500</v>
      </c>
      <c r="E1051" s="207" t="s">
        <v>180</v>
      </c>
      <c r="F1051" s="101"/>
      <c r="G1051" s="100">
        <v>160086541.12</v>
      </c>
      <c r="H1051" s="312">
        <v>0</v>
      </c>
      <c r="I1051" s="1430">
        <v>648160000</v>
      </c>
    </row>
    <row r="1052" spans="1:9">
      <c r="A1052" s="498"/>
      <c r="B1052" s="333"/>
      <c r="C1052" s="1530"/>
      <c r="D1052" s="332"/>
      <c r="E1052" s="331" t="s">
        <v>179</v>
      </c>
      <c r="F1052" s="163"/>
      <c r="G1052" s="330">
        <v>218400000</v>
      </c>
      <c r="H1052" s="329"/>
      <c r="I1052" s="1462">
        <v>0</v>
      </c>
    </row>
    <row r="1053" spans="1:9">
      <c r="A1053" s="885">
        <v>21020300</v>
      </c>
      <c r="B1053" s="323"/>
      <c r="C1053" s="1550"/>
      <c r="D1053" s="322"/>
      <c r="E1053" s="331" t="s">
        <v>178</v>
      </c>
      <c r="F1053" s="101"/>
      <c r="G1053" s="100"/>
      <c r="H1053" s="99"/>
      <c r="I1053" s="98"/>
    </row>
    <row r="1054" spans="1:9">
      <c r="A1054" s="336">
        <v>21020301</v>
      </c>
      <c r="B1054" s="310" t="s">
        <v>63</v>
      </c>
      <c r="C1054" s="1551"/>
      <c r="D1054" s="309">
        <v>31931500</v>
      </c>
      <c r="E1054" s="207" t="s">
        <v>171</v>
      </c>
      <c r="F1054" s="101"/>
      <c r="G1054" s="100"/>
      <c r="H1054" s="312">
        <f>G1054/12*9</f>
        <v>0</v>
      </c>
      <c r="I1054" s="98"/>
    </row>
    <row r="1055" spans="1:9">
      <c r="A1055" s="336">
        <v>21020302</v>
      </c>
      <c r="B1055" s="310" t="s">
        <v>63</v>
      </c>
      <c r="C1055" s="1551"/>
      <c r="D1055" s="309">
        <v>31931500</v>
      </c>
      <c r="E1055" s="207" t="s">
        <v>169</v>
      </c>
      <c r="F1055" s="101"/>
      <c r="G1055" s="100"/>
      <c r="H1055" s="312">
        <f>G1055/12*9</f>
        <v>0</v>
      </c>
      <c r="I1055" s="98"/>
    </row>
    <row r="1056" spans="1:9">
      <c r="A1056" s="336">
        <v>21020303</v>
      </c>
      <c r="B1056" s="310" t="s">
        <v>63</v>
      </c>
      <c r="C1056" s="1551"/>
      <c r="D1056" s="309">
        <v>31931500</v>
      </c>
      <c r="E1056" s="207" t="s">
        <v>167</v>
      </c>
      <c r="F1056" s="101"/>
      <c r="G1056" s="100"/>
      <c r="H1056" s="312">
        <f>G1056/12*9</f>
        <v>0</v>
      </c>
      <c r="I1056" s="98"/>
    </row>
    <row r="1057" spans="1:9">
      <c r="A1057" s="336">
        <v>21020304</v>
      </c>
      <c r="B1057" s="310" t="s">
        <v>63</v>
      </c>
      <c r="C1057" s="1551"/>
      <c r="D1057" s="309">
        <v>31931500</v>
      </c>
      <c r="E1057" s="207" t="s">
        <v>165</v>
      </c>
      <c r="F1057" s="101"/>
      <c r="G1057" s="100"/>
      <c r="H1057" s="312">
        <f>G1057/12*9</f>
        <v>0</v>
      </c>
      <c r="I1057" s="98"/>
    </row>
    <row r="1058" spans="1:9">
      <c r="A1058" s="336">
        <v>21020312</v>
      </c>
      <c r="B1058" s="310" t="s">
        <v>63</v>
      </c>
      <c r="C1058" s="1551"/>
      <c r="D1058" s="309">
        <v>31931500</v>
      </c>
      <c r="E1058" s="207" t="s">
        <v>163</v>
      </c>
      <c r="F1058" s="101"/>
      <c r="G1058" s="100"/>
      <c r="H1058" s="312">
        <f>G1058/12*9</f>
        <v>0</v>
      </c>
      <c r="I1058" s="98"/>
    </row>
    <row r="1059" spans="1:9">
      <c r="A1059" s="336">
        <v>21020315</v>
      </c>
      <c r="B1059" s="310" t="s">
        <v>63</v>
      </c>
      <c r="C1059" s="1551"/>
      <c r="D1059" s="309">
        <v>31931500</v>
      </c>
      <c r="E1059" s="207" t="s">
        <v>161</v>
      </c>
      <c r="F1059" s="101"/>
      <c r="G1059" s="100">
        <v>0</v>
      </c>
      <c r="H1059" s="312"/>
      <c r="I1059" s="98">
        <v>0</v>
      </c>
    </row>
    <row r="1060" spans="1:9">
      <c r="A1060" s="336">
        <v>21020314</v>
      </c>
      <c r="B1060" s="310" t="s">
        <v>63</v>
      </c>
      <c r="C1060" s="1551"/>
      <c r="D1060" s="309">
        <v>31931500</v>
      </c>
      <c r="E1060" s="207" t="s">
        <v>177</v>
      </c>
      <c r="F1060" s="101"/>
      <c r="G1060" s="100"/>
      <c r="H1060" s="312">
        <f>G1060/12*9</f>
        <v>0</v>
      </c>
      <c r="I1060" s="98"/>
    </row>
    <row r="1061" spans="1:9">
      <c r="A1061" s="336">
        <v>21020305</v>
      </c>
      <c r="B1061" s="310" t="s">
        <v>63</v>
      </c>
      <c r="C1061" s="1551"/>
      <c r="D1061" s="309">
        <v>31931500</v>
      </c>
      <c r="E1061" s="207" t="s">
        <v>176</v>
      </c>
      <c r="F1061" s="101"/>
      <c r="G1061" s="100"/>
      <c r="H1061" s="312">
        <f>G1061/12*9</f>
        <v>0</v>
      </c>
      <c r="I1061" s="98"/>
    </row>
    <row r="1062" spans="1:9">
      <c r="A1062" s="336">
        <v>21020306</v>
      </c>
      <c r="B1062" s="310" t="s">
        <v>63</v>
      </c>
      <c r="C1062" s="1551"/>
      <c r="D1062" s="309">
        <v>31931500</v>
      </c>
      <c r="E1062" s="207" t="s">
        <v>175</v>
      </c>
      <c r="F1062" s="101"/>
      <c r="G1062" s="100"/>
      <c r="H1062" s="312">
        <f>G1062/12*9</f>
        <v>0</v>
      </c>
      <c r="I1062" s="98"/>
    </row>
    <row r="1063" spans="1:9">
      <c r="A1063" s="885">
        <v>21020400</v>
      </c>
      <c r="B1063" s="323"/>
      <c r="C1063" s="1550"/>
      <c r="D1063" s="322"/>
      <c r="E1063" s="331" t="s">
        <v>174</v>
      </c>
      <c r="F1063" s="101"/>
      <c r="G1063" s="100"/>
      <c r="H1063" s="99"/>
      <c r="I1063" s="98"/>
    </row>
    <row r="1064" spans="1:9">
      <c r="A1064" s="336">
        <v>21020401</v>
      </c>
      <c r="B1064" s="310" t="s">
        <v>63</v>
      </c>
      <c r="C1064" s="1551"/>
      <c r="D1064" s="309">
        <v>31931500</v>
      </c>
      <c r="E1064" s="207" t="s">
        <v>171</v>
      </c>
      <c r="F1064" s="101"/>
      <c r="G1064" s="100"/>
      <c r="H1064" s="312">
        <f t="shared" ref="H1064:H1069" si="58">G1064/12*9</f>
        <v>0</v>
      </c>
      <c r="I1064" s="98"/>
    </row>
    <row r="1065" spans="1:9">
      <c r="A1065" s="336">
        <v>21020402</v>
      </c>
      <c r="B1065" s="310" t="s">
        <v>63</v>
      </c>
      <c r="C1065" s="1551"/>
      <c r="D1065" s="309">
        <v>31931500</v>
      </c>
      <c r="E1065" s="207" t="s">
        <v>169</v>
      </c>
      <c r="F1065" s="101"/>
      <c r="G1065" s="100"/>
      <c r="H1065" s="312">
        <f t="shared" si="58"/>
        <v>0</v>
      </c>
      <c r="I1065" s="98"/>
    </row>
    <row r="1066" spans="1:9">
      <c r="A1066" s="336">
        <v>21020403</v>
      </c>
      <c r="B1066" s="310" t="s">
        <v>63</v>
      </c>
      <c r="C1066" s="1551"/>
      <c r="D1066" s="309">
        <v>31931500</v>
      </c>
      <c r="E1066" s="207" t="s">
        <v>167</v>
      </c>
      <c r="F1066" s="101"/>
      <c r="G1066" s="100"/>
      <c r="H1066" s="312">
        <f t="shared" si="58"/>
        <v>0</v>
      </c>
      <c r="I1066" s="98"/>
    </row>
    <row r="1067" spans="1:9">
      <c r="A1067" s="336">
        <v>21020404</v>
      </c>
      <c r="B1067" s="310" t="s">
        <v>63</v>
      </c>
      <c r="C1067" s="1551"/>
      <c r="D1067" s="309">
        <v>31931500</v>
      </c>
      <c r="E1067" s="207" t="s">
        <v>165</v>
      </c>
      <c r="F1067" s="101"/>
      <c r="G1067" s="100"/>
      <c r="H1067" s="312">
        <f t="shared" si="58"/>
        <v>0</v>
      </c>
      <c r="I1067" s="98"/>
    </row>
    <row r="1068" spans="1:9">
      <c r="A1068" s="336">
        <v>21020412</v>
      </c>
      <c r="B1068" s="310" t="s">
        <v>63</v>
      </c>
      <c r="C1068" s="1551"/>
      <c r="D1068" s="309">
        <v>31931500</v>
      </c>
      <c r="E1068" s="207" t="s">
        <v>163</v>
      </c>
      <c r="F1068" s="101"/>
      <c r="G1068" s="100"/>
      <c r="H1068" s="312">
        <f t="shared" si="58"/>
        <v>0</v>
      </c>
      <c r="I1068" s="98"/>
    </row>
    <row r="1069" spans="1:9">
      <c r="A1069" s="336">
        <v>21020415</v>
      </c>
      <c r="B1069" s="310" t="s">
        <v>63</v>
      </c>
      <c r="C1069" s="1551"/>
      <c r="D1069" s="309">
        <v>31931500</v>
      </c>
      <c r="E1069" s="207" t="s">
        <v>161</v>
      </c>
      <c r="F1069" s="101"/>
      <c r="G1069" s="100"/>
      <c r="H1069" s="312">
        <f t="shared" si="58"/>
        <v>0</v>
      </c>
      <c r="I1069" s="98"/>
    </row>
    <row r="1070" spans="1:9">
      <c r="A1070" s="885">
        <v>21020500</v>
      </c>
      <c r="B1070" s="323"/>
      <c r="C1070" s="1550"/>
      <c r="D1070" s="322"/>
      <c r="E1070" s="331" t="s">
        <v>173</v>
      </c>
      <c r="F1070" s="101"/>
      <c r="G1070" s="100"/>
      <c r="H1070" s="99"/>
      <c r="I1070" s="98"/>
    </row>
    <row r="1071" spans="1:9">
      <c r="A1071" s="336">
        <v>21020501</v>
      </c>
      <c r="B1071" s="310" t="s">
        <v>63</v>
      </c>
      <c r="C1071" s="1551"/>
      <c r="D1071" s="309">
        <v>31931500</v>
      </c>
      <c r="E1071" s="207" t="s">
        <v>171</v>
      </c>
      <c r="F1071" s="101"/>
      <c r="G1071" s="100"/>
      <c r="H1071" s="99"/>
      <c r="I1071" s="98"/>
    </row>
    <row r="1072" spans="1:9">
      <c r="A1072" s="549">
        <v>21020502</v>
      </c>
      <c r="B1072" s="310" t="s">
        <v>63</v>
      </c>
      <c r="C1072" s="1541"/>
      <c r="D1072" s="309">
        <v>31931500</v>
      </c>
      <c r="E1072" s="207" t="s">
        <v>169</v>
      </c>
      <c r="F1072" s="101"/>
      <c r="G1072" s="100"/>
      <c r="H1072" s="99"/>
      <c r="I1072" s="98"/>
    </row>
    <row r="1073" spans="1:9">
      <c r="A1073" s="549">
        <v>21020503</v>
      </c>
      <c r="B1073" s="310" t="s">
        <v>63</v>
      </c>
      <c r="C1073" s="1541"/>
      <c r="D1073" s="309">
        <v>31931500</v>
      </c>
      <c r="E1073" s="207" t="s">
        <v>167</v>
      </c>
      <c r="F1073" s="101"/>
      <c r="G1073" s="100"/>
      <c r="H1073" s="99"/>
      <c r="I1073" s="98"/>
    </row>
    <row r="1074" spans="1:9">
      <c r="A1074" s="549">
        <v>21020504</v>
      </c>
      <c r="B1074" s="310" t="s">
        <v>63</v>
      </c>
      <c r="C1074" s="1541"/>
      <c r="D1074" s="309">
        <v>31931500</v>
      </c>
      <c r="E1074" s="207" t="s">
        <v>165</v>
      </c>
      <c r="F1074" s="101"/>
      <c r="G1074" s="100"/>
      <c r="H1074" s="99"/>
      <c r="I1074" s="98"/>
    </row>
    <row r="1075" spans="1:9">
      <c r="A1075" s="549">
        <v>21020512</v>
      </c>
      <c r="B1075" s="310" t="s">
        <v>63</v>
      </c>
      <c r="C1075" s="1541"/>
      <c r="D1075" s="309">
        <v>31931500</v>
      </c>
      <c r="E1075" s="207" t="s">
        <v>163</v>
      </c>
      <c r="F1075" s="101"/>
      <c r="G1075" s="100"/>
      <c r="H1075" s="99"/>
      <c r="I1075" s="98"/>
    </row>
    <row r="1076" spans="1:9">
      <c r="A1076" s="549">
        <v>21020515</v>
      </c>
      <c r="B1076" s="310" t="s">
        <v>63</v>
      </c>
      <c r="C1076" s="1541"/>
      <c r="D1076" s="309">
        <v>31931500</v>
      </c>
      <c r="E1076" s="207" t="s">
        <v>161</v>
      </c>
      <c r="F1076" s="101"/>
      <c r="G1076" s="100"/>
      <c r="H1076" s="99"/>
      <c r="I1076" s="98"/>
    </row>
    <row r="1077" spans="1:9">
      <c r="A1077" s="550">
        <v>21020600</v>
      </c>
      <c r="B1077" s="317"/>
      <c r="C1077" s="1540"/>
      <c r="D1077" s="316"/>
      <c r="E1077" s="331" t="s">
        <v>160</v>
      </c>
      <c r="F1077" s="101"/>
      <c r="G1077" s="100"/>
      <c r="H1077" s="99"/>
      <c r="I1077" s="98"/>
    </row>
    <row r="1078" spans="1:9">
      <c r="A1078" s="883">
        <v>22020000</v>
      </c>
      <c r="B1078" s="291"/>
      <c r="C1078" s="1546"/>
      <c r="D1078" s="303"/>
      <c r="E1078" s="548" t="s">
        <v>148</v>
      </c>
      <c r="F1078" s="101"/>
      <c r="G1078" s="100"/>
      <c r="H1078" s="99"/>
      <c r="I1078" s="98"/>
    </row>
    <row r="1079" spans="1:9">
      <c r="A1079" s="883">
        <v>22020300</v>
      </c>
      <c r="B1079" s="291"/>
      <c r="C1079" s="1546"/>
      <c r="D1079" s="303"/>
      <c r="E1079" s="417" t="s">
        <v>196</v>
      </c>
      <c r="F1079" s="101"/>
      <c r="G1079" s="100"/>
      <c r="H1079" s="99"/>
      <c r="I1079" s="98"/>
    </row>
    <row r="1080" spans="1:9">
      <c r="A1080" s="246">
        <v>22020302</v>
      </c>
      <c r="B1080" s="285" t="s">
        <v>63</v>
      </c>
      <c r="C1080" s="1545"/>
      <c r="D1080" s="309">
        <v>31931500</v>
      </c>
      <c r="E1080" s="884" t="s">
        <v>398</v>
      </c>
      <c r="F1080" s="101">
        <v>5100000</v>
      </c>
      <c r="G1080" s="100">
        <v>1500000</v>
      </c>
      <c r="H1080" s="99">
        <v>500000</v>
      </c>
      <c r="I1080" s="140">
        <v>1500000</v>
      </c>
    </row>
    <row r="1081" spans="1:9" ht="15.75">
      <c r="A1081" s="802">
        <v>22020309</v>
      </c>
      <c r="B1081" s="285" t="s">
        <v>63</v>
      </c>
      <c r="C1081" s="1545"/>
      <c r="D1081" s="309">
        <v>31931500</v>
      </c>
      <c r="E1081" s="931" t="s">
        <v>194</v>
      </c>
      <c r="F1081" s="101">
        <v>4000000</v>
      </c>
      <c r="G1081" s="100">
        <v>5000000</v>
      </c>
      <c r="H1081" s="99">
        <v>4000000</v>
      </c>
      <c r="I1081" s="140">
        <v>5000000</v>
      </c>
    </row>
    <row r="1082" spans="1:9" ht="45">
      <c r="A1082" s="111">
        <v>22020311</v>
      </c>
      <c r="B1082" s="285" t="s">
        <v>63</v>
      </c>
      <c r="C1082" s="1545"/>
      <c r="D1082" s="309">
        <v>31931500</v>
      </c>
      <c r="E1082" s="139" t="s">
        <v>397</v>
      </c>
      <c r="F1082" s="101">
        <v>7800000</v>
      </c>
      <c r="G1082" s="110">
        <v>20000000</v>
      </c>
      <c r="H1082" s="99">
        <v>11501112</v>
      </c>
      <c r="I1082" s="929">
        <v>20000000</v>
      </c>
    </row>
    <row r="1083" spans="1:9" ht="30">
      <c r="A1083" s="246">
        <v>22020310</v>
      </c>
      <c r="B1083" s="285" t="s">
        <v>63</v>
      </c>
      <c r="C1083" s="1545"/>
      <c r="D1083" s="309">
        <v>31931500</v>
      </c>
      <c r="E1083" s="884" t="s">
        <v>396</v>
      </c>
      <c r="F1083" s="101"/>
      <c r="G1083" s="1458">
        <v>5000000</v>
      </c>
      <c r="H1083" s="99">
        <v>0</v>
      </c>
      <c r="I1083" s="1761">
        <v>5000000</v>
      </c>
    </row>
    <row r="1084" spans="1:9">
      <c r="A1084" s="883">
        <v>22020500</v>
      </c>
      <c r="B1084" s="285" t="s">
        <v>63</v>
      </c>
      <c r="C1084" s="1546"/>
      <c r="D1084" s="303"/>
      <c r="E1084" s="928" t="s">
        <v>349</v>
      </c>
      <c r="F1084" s="101"/>
      <c r="G1084" s="100"/>
      <c r="H1084" s="99"/>
      <c r="I1084" s="140"/>
    </row>
    <row r="1085" spans="1:9">
      <c r="A1085" s="246">
        <v>22020503</v>
      </c>
      <c r="B1085" s="285" t="s">
        <v>63</v>
      </c>
      <c r="C1085" s="1545"/>
      <c r="D1085" s="309">
        <v>31931500</v>
      </c>
      <c r="E1085" s="884" t="s">
        <v>395</v>
      </c>
      <c r="F1085" s="101">
        <v>2700000</v>
      </c>
      <c r="G1085" s="100">
        <v>50000000</v>
      </c>
      <c r="H1085" s="99">
        <v>40000000</v>
      </c>
      <c r="I1085" s="137">
        <v>50000000</v>
      </c>
    </row>
    <row r="1086" spans="1:9" ht="30">
      <c r="A1086" s="883">
        <v>22021000</v>
      </c>
      <c r="B1086" s="310"/>
      <c r="C1086" s="1546"/>
      <c r="D1086" s="303"/>
      <c r="E1086" s="548" t="s">
        <v>151</v>
      </c>
      <c r="F1086" s="101"/>
      <c r="G1086" s="100"/>
      <c r="H1086" s="99"/>
      <c r="I1086" s="140"/>
    </row>
    <row r="1087" spans="1:9" ht="45">
      <c r="A1087" s="246">
        <v>22021003</v>
      </c>
      <c r="B1087" s="285" t="s">
        <v>63</v>
      </c>
      <c r="C1087" s="1545"/>
      <c r="D1087" s="309">
        <v>31931500</v>
      </c>
      <c r="E1087" s="207" t="s">
        <v>394</v>
      </c>
      <c r="F1087" s="101">
        <v>0</v>
      </c>
      <c r="G1087" s="168">
        <v>1000000</v>
      </c>
      <c r="H1087" s="99">
        <v>0</v>
      </c>
      <c r="I1087" s="167">
        <v>1000000</v>
      </c>
    </row>
    <row r="1088" spans="1:9">
      <c r="A1088" s="246">
        <v>22021010</v>
      </c>
      <c r="B1088" s="285" t="s">
        <v>63</v>
      </c>
      <c r="C1088" s="1545"/>
      <c r="D1088" s="309">
        <v>31931500</v>
      </c>
      <c r="E1088" s="207" t="s">
        <v>393</v>
      </c>
      <c r="F1088" s="101">
        <v>2700000</v>
      </c>
      <c r="G1088" s="100">
        <v>3000000</v>
      </c>
      <c r="H1088" s="99">
        <v>1890000</v>
      </c>
      <c r="I1088" s="140">
        <v>3000000</v>
      </c>
    </row>
    <row r="1089" spans="1:9">
      <c r="A1089" s="246">
        <v>22021011</v>
      </c>
      <c r="B1089" s="285" t="s">
        <v>63</v>
      </c>
      <c r="C1089" s="1545"/>
      <c r="D1089" s="309">
        <v>31931500</v>
      </c>
      <c r="E1089" s="207" t="s">
        <v>392</v>
      </c>
      <c r="F1089" s="101">
        <v>2700000</v>
      </c>
      <c r="G1089" s="100">
        <v>5000000</v>
      </c>
      <c r="H1089" s="99">
        <v>2890433.8</v>
      </c>
      <c r="I1089" s="140">
        <v>5000000</v>
      </c>
    </row>
    <row r="1090" spans="1:9">
      <c r="A1090" s="930">
        <v>22021017</v>
      </c>
      <c r="B1090" s="285" t="s">
        <v>63</v>
      </c>
      <c r="C1090" s="1545"/>
      <c r="D1090" s="309">
        <v>31931500</v>
      </c>
      <c r="E1090" s="207" t="s">
        <v>391</v>
      </c>
      <c r="F1090" s="101"/>
      <c r="G1090" s="162">
        <v>1000000</v>
      </c>
      <c r="H1090" s="99">
        <v>340000</v>
      </c>
      <c r="I1090" s="1762">
        <v>1000000</v>
      </c>
    </row>
    <row r="1091" spans="1:9">
      <c r="A1091" s="883">
        <v>22040100</v>
      </c>
      <c r="B1091" s="310"/>
      <c r="C1091" s="1546"/>
      <c r="D1091" s="303"/>
      <c r="E1091" s="417" t="s">
        <v>233</v>
      </c>
      <c r="F1091" s="101"/>
      <c r="G1091" s="100"/>
      <c r="H1091" s="99"/>
      <c r="I1091" s="140"/>
    </row>
    <row r="1092" spans="1:9" ht="45">
      <c r="A1092" s="246">
        <v>22040109</v>
      </c>
      <c r="B1092" s="285" t="s">
        <v>63</v>
      </c>
      <c r="C1092" s="1545"/>
      <c r="D1092" s="309">
        <v>31931500</v>
      </c>
      <c r="E1092" s="545" t="s">
        <v>390</v>
      </c>
      <c r="F1092" s="101">
        <v>8750000</v>
      </c>
      <c r="G1092" s="100">
        <v>10000000</v>
      </c>
      <c r="H1092" s="99">
        <v>4900000</v>
      </c>
      <c r="I1092" s="140">
        <v>10000000</v>
      </c>
    </row>
    <row r="1093" spans="1:9" ht="15.75" thickBot="1">
      <c r="A1093" s="927"/>
      <c r="B1093" s="926"/>
      <c r="C1093" s="1555"/>
      <c r="D1093" s="585"/>
      <c r="E1093" s="925" t="s">
        <v>149</v>
      </c>
      <c r="F1093" s="1431">
        <f>SUM(F1047:F1076)</f>
        <v>668722399.58333325</v>
      </c>
      <c r="G1093" s="1432">
        <f>SUM(G1047:G1076)</f>
        <v>1108001886.1199999</v>
      </c>
      <c r="H1093" s="1433">
        <f>SUM(H1047:H1076)</f>
        <v>491711008.75</v>
      </c>
      <c r="I1093" s="1434">
        <f>SUM(I1047:I1076)</f>
        <v>1450626879.5</v>
      </c>
    </row>
    <row r="1094" spans="1:9" ht="15.75" thickBot="1">
      <c r="A1094" s="876"/>
      <c r="B1094" s="277"/>
      <c r="C1094" s="1519"/>
      <c r="D1094" s="276"/>
      <c r="E1094" s="875" t="s">
        <v>148</v>
      </c>
      <c r="F1094" s="1435">
        <f>SUM(F1080:F1092)</f>
        <v>33750000</v>
      </c>
      <c r="G1094" s="1436">
        <f>SUM(G1080:G1092)</f>
        <v>101500000</v>
      </c>
      <c r="H1094" s="1437">
        <f>SUM(H1080:H1092)</f>
        <v>66021545.799999997</v>
      </c>
      <c r="I1094" s="1438">
        <f>SUM(I1080:I1092)</f>
        <v>101500000</v>
      </c>
    </row>
    <row r="1095" spans="1:9" ht="15.75" thickBot="1">
      <c r="A1095" s="924"/>
      <c r="B1095" s="608"/>
      <c r="C1095" s="1582"/>
      <c r="D1095" s="607"/>
      <c r="E1095" s="923" t="s">
        <v>0</v>
      </c>
      <c r="F1095" s="1439">
        <f>SUM(F1093:F1094)</f>
        <v>702472399.58333325</v>
      </c>
      <c r="G1095" s="1440">
        <f>SUM(G1093:G1094)</f>
        <v>1209501886.1199999</v>
      </c>
      <c r="H1095" s="1441">
        <f>SUM(H1093:H1094)</f>
        <v>557732554.54999995</v>
      </c>
      <c r="I1095" s="1442">
        <f>SUM(I1093:I1094)</f>
        <v>1552126879.5</v>
      </c>
    </row>
    <row r="1096" spans="1:9" ht="15.75">
      <c r="A1096" s="1819" t="s">
        <v>144</v>
      </c>
      <c r="B1096" s="1820"/>
      <c r="C1096" s="1820"/>
      <c r="D1096" s="1820"/>
      <c r="E1096" s="1820"/>
      <c r="F1096" s="1820"/>
      <c r="G1096" s="1820"/>
      <c r="H1096" s="1820"/>
      <c r="I1096" s="1821"/>
    </row>
    <row r="1097" spans="1:9" ht="15.75">
      <c r="A1097" s="1783" t="s">
        <v>143</v>
      </c>
      <c r="B1097" s="1784"/>
      <c r="C1097" s="1784"/>
      <c r="D1097" s="1784"/>
      <c r="E1097" s="1784"/>
      <c r="F1097" s="1784"/>
      <c r="G1097" s="1784"/>
      <c r="H1097" s="1784"/>
      <c r="I1097" s="1785"/>
    </row>
    <row r="1098" spans="1:9" ht="15.75">
      <c r="A1098" s="1783" t="s">
        <v>883</v>
      </c>
      <c r="B1098" s="1784"/>
      <c r="C1098" s="1784"/>
      <c r="D1098" s="1784"/>
      <c r="E1098" s="1784"/>
      <c r="F1098" s="1784"/>
      <c r="G1098" s="1784"/>
      <c r="H1098" s="1784"/>
      <c r="I1098" s="1785"/>
    </row>
    <row r="1099" spans="1:9">
      <c r="A1099" s="1816" t="s">
        <v>188</v>
      </c>
      <c r="B1099" s="1817"/>
      <c r="C1099" s="1817"/>
      <c r="D1099" s="1817"/>
      <c r="E1099" s="1817"/>
      <c r="F1099" s="1817"/>
      <c r="G1099" s="1817"/>
      <c r="H1099" s="1817"/>
      <c r="I1099" s="1818"/>
    </row>
    <row r="1100" spans="1:9" ht="15.75" thickBot="1">
      <c r="A1100" s="1885" t="s">
        <v>389</v>
      </c>
      <c r="B1100" s="1886"/>
      <c r="C1100" s="1886"/>
      <c r="D1100" s="1886"/>
      <c r="E1100" s="1886"/>
      <c r="F1100" s="1886"/>
      <c r="G1100" s="1886"/>
      <c r="H1100" s="1886"/>
      <c r="I1100" s="1887"/>
    </row>
    <row r="1101" spans="1:9" ht="43.5" thickBot="1">
      <c r="A1101" s="348" t="s">
        <v>142</v>
      </c>
      <c r="B1101" s="347" t="s">
        <v>141</v>
      </c>
      <c r="C1101" s="1513" t="s">
        <v>140</v>
      </c>
      <c r="D1101" s="471" t="s">
        <v>139</v>
      </c>
      <c r="E1101" s="345" t="s">
        <v>138</v>
      </c>
      <c r="F1101" s="222" t="s">
        <v>909</v>
      </c>
      <c r="G1101" s="223" t="s">
        <v>908</v>
      </c>
      <c r="H1101" s="222" t="s">
        <v>888</v>
      </c>
      <c r="I1101" s="221" t="s">
        <v>882</v>
      </c>
    </row>
    <row r="1102" spans="1:9">
      <c r="A1102" s="892">
        <v>20000000</v>
      </c>
      <c r="B1102" s="891"/>
      <c r="C1102" s="1554"/>
      <c r="D1102" s="922"/>
      <c r="E1102" s="890" t="s">
        <v>186</v>
      </c>
      <c r="F1102" s="889"/>
      <c r="G1102" s="888"/>
      <c r="H1102" s="887"/>
      <c r="I1102" s="886"/>
    </row>
    <row r="1103" spans="1:9">
      <c r="A1103" s="885">
        <v>21000000</v>
      </c>
      <c r="B1103" s="323"/>
      <c r="C1103" s="1550"/>
      <c r="D1103" s="343"/>
      <c r="E1103" s="331" t="s">
        <v>149</v>
      </c>
      <c r="F1103" s="543"/>
      <c r="G1103" s="542"/>
      <c r="H1103" s="541"/>
      <c r="I1103" s="540"/>
    </row>
    <row r="1104" spans="1:9">
      <c r="A1104" s="885">
        <v>21010000</v>
      </c>
      <c r="B1104" s="323"/>
      <c r="C1104" s="1550"/>
      <c r="D1104" s="343"/>
      <c r="E1104" s="331" t="s">
        <v>185</v>
      </c>
      <c r="F1104" s="543"/>
      <c r="G1104" s="542"/>
      <c r="H1104" s="541"/>
      <c r="I1104" s="540"/>
    </row>
    <row r="1105" spans="1:9">
      <c r="A1105" s="336">
        <v>21010103</v>
      </c>
      <c r="B1105" s="310" t="s">
        <v>63</v>
      </c>
      <c r="C1105" s="1551"/>
      <c r="D1105" s="157">
        <v>31931500</v>
      </c>
      <c r="E1105" s="426" t="s">
        <v>184</v>
      </c>
      <c r="F1105" s="143">
        <f>G1105*8/12</f>
        <v>0</v>
      </c>
      <c r="G1105" s="100"/>
      <c r="H1105" s="312">
        <f>G1105/12*9</f>
        <v>0</v>
      </c>
      <c r="I1105" s="98"/>
    </row>
    <row r="1106" spans="1:9">
      <c r="A1106" s="336">
        <v>21010104</v>
      </c>
      <c r="B1106" s="310" t="s">
        <v>63</v>
      </c>
      <c r="C1106" s="1551"/>
      <c r="D1106" s="157">
        <v>31931500</v>
      </c>
      <c r="E1106" s="426" t="s">
        <v>183</v>
      </c>
      <c r="F1106" s="143">
        <f t="shared" ref="F1106:F1107" si="59">SUM(G1106/12*11)</f>
        <v>11913334.583333334</v>
      </c>
      <c r="G1106" s="100">
        <v>12996365</v>
      </c>
      <c r="H1106" s="312">
        <f>G1106/12*9</f>
        <v>9747273.75</v>
      </c>
      <c r="I1106" s="337">
        <f t="shared" ref="I1106:I1107" si="60">SUM(G1106*110%)</f>
        <v>14296001.500000002</v>
      </c>
    </row>
    <row r="1107" spans="1:9">
      <c r="A1107" s="336">
        <v>21010105</v>
      </c>
      <c r="B1107" s="310" t="s">
        <v>63</v>
      </c>
      <c r="C1107" s="1551"/>
      <c r="D1107" s="157">
        <v>31931500</v>
      </c>
      <c r="E1107" s="426" t="s">
        <v>182</v>
      </c>
      <c r="F1107" s="143">
        <f t="shared" si="59"/>
        <v>1117637.5833333335</v>
      </c>
      <c r="G1107" s="100">
        <v>1219241</v>
      </c>
      <c r="H1107" s="312">
        <f>G1107/12*9</f>
        <v>914430.75</v>
      </c>
      <c r="I1107" s="337">
        <f t="shared" si="60"/>
        <v>1341165.1000000001</v>
      </c>
    </row>
    <row r="1108" spans="1:9">
      <c r="A1108" s="336">
        <v>21010106</v>
      </c>
      <c r="B1108" s="310" t="s">
        <v>63</v>
      </c>
      <c r="C1108" s="1551"/>
      <c r="D1108" s="157">
        <v>31931500</v>
      </c>
      <c r="E1108" s="426" t="s">
        <v>181</v>
      </c>
      <c r="F1108" s="143">
        <f>G1108*8/12</f>
        <v>0</v>
      </c>
      <c r="G1108" s="100"/>
      <c r="H1108" s="312">
        <f>G1108/12*9</f>
        <v>0</v>
      </c>
      <c r="I1108" s="98"/>
    </row>
    <row r="1109" spans="1:9" ht="30">
      <c r="A1109" s="335"/>
      <c r="B1109" s="310" t="s">
        <v>63</v>
      </c>
      <c r="C1109" s="1551"/>
      <c r="D1109" s="157">
        <v>31931500</v>
      </c>
      <c r="E1109" s="207" t="s">
        <v>180</v>
      </c>
      <c r="F1109" s="143">
        <v>0</v>
      </c>
      <c r="G1109" s="100">
        <v>16786326.98</v>
      </c>
      <c r="H1109" s="312">
        <v>0</v>
      </c>
      <c r="I1109" s="328">
        <v>8160000</v>
      </c>
    </row>
    <row r="1110" spans="1:9">
      <c r="A1110" s="498"/>
      <c r="B1110" s="333"/>
      <c r="C1110" s="1530"/>
      <c r="D1110" s="332"/>
      <c r="E1110" s="331" t="s">
        <v>179</v>
      </c>
      <c r="F1110" s="163"/>
      <c r="G1110" s="330">
        <v>2520000</v>
      </c>
      <c r="H1110" s="329"/>
      <c r="I1110" s="489">
        <v>0</v>
      </c>
    </row>
    <row r="1111" spans="1:9" ht="30">
      <c r="A1111" s="885">
        <v>21020300</v>
      </c>
      <c r="B1111" s="323"/>
      <c r="C1111" s="1550"/>
      <c r="D1111" s="343"/>
      <c r="E1111" s="554" t="s">
        <v>178</v>
      </c>
      <c r="F1111" s="143">
        <f t="shared" ref="F1111:F1121" si="61">G1111*8/12</f>
        <v>0</v>
      </c>
      <c r="G1111" s="100"/>
      <c r="H1111" s="99"/>
      <c r="I1111" s="98"/>
    </row>
    <row r="1112" spans="1:9">
      <c r="A1112" s="336">
        <v>21020301</v>
      </c>
      <c r="B1112" s="310" t="s">
        <v>63</v>
      </c>
      <c r="C1112" s="1551"/>
      <c r="D1112" s="157">
        <v>31931500</v>
      </c>
      <c r="E1112" s="325" t="s">
        <v>171</v>
      </c>
      <c r="F1112" s="143">
        <f t="shared" si="61"/>
        <v>0</v>
      </c>
      <c r="G1112" s="100"/>
      <c r="H1112" s="312">
        <f t="shared" ref="H1112:H1120" si="62">G1112/12*9</f>
        <v>0</v>
      </c>
      <c r="I1112" s="98"/>
    </row>
    <row r="1113" spans="1:9">
      <c r="A1113" s="336">
        <v>21020302</v>
      </c>
      <c r="B1113" s="310" t="s">
        <v>63</v>
      </c>
      <c r="C1113" s="1551"/>
      <c r="D1113" s="157">
        <v>31931500</v>
      </c>
      <c r="E1113" s="325" t="s">
        <v>169</v>
      </c>
      <c r="F1113" s="143">
        <f t="shared" si="61"/>
        <v>0</v>
      </c>
      <c r="G1113" s="100"/>
      <c r="H1113" s="312">
        <f t="shared" si="62"/>
        <v>0</v>
      </c>
      <c r="I1113" s="98"/>
    </row>
    <row r="1114" spans="1:9">
      <c r="A1114" s="336">
        <v>21020303</v>
      </c>
      <c r="B1114" s="310" t="s">
        <v>63</v>
      </c>
      <c r="C1114" s="1551"/>
      <c r="D1114" s="157">
        <v>31931500</v>
      </c>
      <c r="E1114" s="325" t="s">
        <v>167</v>
      </c>
      <c r="F1114" s="143">
        <f t="shared" si="61"/>
        <v>0</v>
      </c>
      <c r="G1114" s="100"/>
      <c r="H1114" s="312">
        <f t="shared" si="62"/>
        <v>0</v>
      </c>
      <c r="I1114" s="98"/>
    </row>
    <row r="1115" spans="1:9">
      <c r="A1115" s="336">
        <v>21020304</v>
      </c>
      <c r="B1115" s="310" t="s">
        <v>63</v>
      </c>
      <c r="C1115" s="1551"/>
      <c r="D1115" s="157">
        <v>31931500</v>
      </c>
      <c r="E1115" s="325" t="s">
        <v>165</v>
      </c>
      <c r="F1115" s="143">
        <f t="shared" si="61"/>
        <v>0</v>
      </c>
      <c r="G1115" s="100"/>
      <c r="H1115" s="312">
        <f t="shared" si="62"/>
        <v>0</v>
      </c>
      <c r="I1115" s="98"/>
    </row>
    <row r="1116" spans="1:9">
      <c r="A1116" s="336">
        <v>21020312</v>
      </c>
      <c r="B1116" s="310" t="s">
        <v>63</v>
      </c>
      <c r="C1116" s="1551"/>
      <c r="D1116" s="157">
        <v>31931500</v>
      </c>
      <c r="E1116" s="325" t="s">
        <v>163</v>
      </c>
      <c r="F1116" s="143">
        <f t="shared" si="61"/>
        <v>0</v>
      </c>
      <c r="G1116" s="100"/>
      <c r="H1116" s="312">
        <f t="shared" si="62"/>
        <v>0</v>
      </c>
      <c r="I1116" s="98"/>
    </row>
    <row r="1117" spans="1:9">
      <c r="A1117" s="336">
        <v>21020315</v>
      </c>
      <c r="B1117" s="310" t="s">
        <v>63</v>
      </c>
      <c r="C1117" s="1551"/>
      <c r="D1117" s="157">
        <v>31931500</v>
      </c>
      <c r="E1117" s="325" t="s">
        <v>161</v>
      </c>
      <c r="F1117" s="143">
        <f t="shared" si="61"/>
        <v>0</v>
      </c>
      <c r="G1117" s="100"/>
      <c r="H1117" s="312">
        <f t="shared" si="62"/>
        <v>0</v>
      </c>
      <c r="I1117" s="98"/>
    </row>
    <row r="1118" spans="1:9">
      <c r="A1118" s="336">
        <v>21020314</v>
      </c>
      <c r="B1118" s="310" t="s">
        <v>63</v>
      </c>
      <c r="C1118" s="1551"/>
      <c r="D1118" s="157">
        <v>31931500</v>
      </c>
      <c r="E1118" s="325" t="s">
        <v>177</v>
      </c>
      <c r="F1118" s="143">
        <f t="shared" si="61"/>
        <v>0</v>
      </c>
      <c r="G1118" s="100"/>
      <c r="H1118" s="312">
        <f t="shared" si="62"/>
        <v>0</v>
      </c>
      <c r="I1118" s="98"/>
    </row>
    <row r="1119" spans="1:9">
      <c r="A1119" s="336">
        <v>21020305</v>
      </c>
      <c r="B1119" s="310" t="s">
        <v>63</v>
      </c>
      <c r="C1119" s="1551"/>
      <c r="D1119" s="157">
        <v>31931500</v>
      </c>
      <c r="E1119" s="325" t="s">
        <v>176</v>
      </c>
      <c r="F1119" s="143">
        <f t="shared" si="61"/>
        <v>0</v>
      </c>
      <c r="G1119" s="100"/>
      <c r="H1119" s="312">
        <f t="shared" si="62"/>
        <v>0</v>
      </c>
      <c r="I1119" s="98"/>
    </row>
    <row r="1120" spans="1:9">
      <c r="A1120" s="336">
        <v>21020306</v>
      </c>
      <c r="B1120" s="310" t="s">
        <v>63</v>
      </c>
      <c r="C1120" s="1551"/>
      <c r="D1120" s="157">
        <v>31931500</v>
      </c>
      <c r="E1120" s="325" t="s">
        <v>175</v>
      </c>
      <c r="F1120" s="143">
        <f t="shared" si="61"/>
        <v>0</v>
      </c>
      <c r="G1120" s="100"/>
      <c r="H1120" s="312">
        <f t="shared" si="62"/>
        <v>0</v>
      </c>
      <c r="I1120" s="98"/>
    </row>
    <row r="1121" spans="1:9">
      <c r="A1121" s="885">
        <v>21020400</v>
      </c>
      <c r="B1121" s="323"/>
      <c r="C1121" s="1550"/>
      <c r="D1121" s="343"/>
      <c r="E1121" s="331" t="s">
        <v>388</v>
      </c>
      <c r="F1121" s="143">
        <f t="shared" si="61"/>
        <v>0</v>
      </c>
      <c r="G1121" s="100"/>
      <c r="H1121" s="99"/>
      <c r="I1121" s="98"/>
    </row>
    <row r="1122" spans="1:9">
      <c r="A1122" s="336">
        <v>21020401</v>
      </c>
      <c r="B1122" s="310" t="s">
        <v>63</v>
      </c>
      <c r="C1122" s="1551"/>
      <c r="D1122" s="157">
        <v>31931500</v>
      </c>
      <c r="E1122" s="325" t="s">
        <v>171</v>
      </c>
      <c r="F1122" s="143">
        <f t="shared" ref="F1122:F1134" si="63">SUM(G1122/12*11)</f>
        <v>4169666.4166666665</v>
      </c>
      <c r="G1122" s="100">
        <v>4548727</v>
      </c>
      <c r="H1122" s="312">
        <f t="shared" ref="H1122:H1127" si="64">G1122/12*9</f>
        <v>3411545.25</v>
      </c>
      <c r="I1122" s="337">
        <f t="shared" ref="I1122:I1134" si="65">SUM(G1122*110%)</f>
        <v>5003599.7</v>
      </c>
    </row>
    <row r="1123" spans="1:9">
      <c r="A1123" s="549">
        <v>21020402</v>
      </c>
      <c r="B1123" s="310" t="s">
        <v>63</v>
      </c>
      <c r="C1123" s="1541"/>
      <c r="D1123" s="157">
        <v>31931500</v>
      </c>
      <c r="E1123" s="325" t="s">
        <v>169</v>
      </c>
      <c r="F1123" s="143">
        <f t="shared" si="63"/>
        <v>2354977.166666667</v>
      </c>
      <c r="G1123" s="100">
        <v>2569066</v>
      </c>
      <c r="H1123" s="312">
        <f t="shared" si="64"/>
        <v>1926799.5</v>
      </c>
      <c r="I1123" s="337">
        <f t="shared" si="65"/>
        <v>2825972.6</v>
      </c>
    </row>
    <row r="1124" spans="1:9">
      <c r="A1124" s="549">
        <v>21020403</v>
      </c>
      <c r="B1124" s="310" t="s">
        <v>63</v>
      </c>
      <c r="C1124" s="1541"/>
      <c r="D1124" s="157">
        <v>31931500</v>
      </c>
      <c r="E1124" s="325" t="s">
        <v>167</v>
      </c>
      <c r="F1124" s="143">
        <f t="shared" si="63"/>
        <v>216216</v>
      </c>
      <c r="G1124" s="100">
        <v>235872</v>
      </c>
      <c r="H1124" s="312">
        <f t="shared" si="64"/>
        <v>176904</v>
      </c>
      <c r="I1124" s="337">
        <f t="shared" si="65"/>
        <v>259459.20000000001</v>
      </c>
    </row>
    <row r="1125" spans="1:9">
      <c r="A1125" s="549">
        <v>21020404</v>
      </c>
      <c r="B1125" s="310" t="s">
        <v>63</v>
      </c>
      <c r="C1125" s="1541"/>
      <c r="D1125" s="157">
        <v>31931500</v>
      </c>
      <c r="E1125" s="325" t="s">
        <v>165</v>
      </c>
      <c r="F1125" s="143">
        <f t="shared" si="63"/>
        <v>227832</v>
      </c>
      <c r="G1125" s="100">
        <v>248544</v>
      </c>
      <c r="H1125" s="312">
        <f t="shared" si="64"/>
        <v>186408</v>
      </c>
      <c r="I1125" s="337">
        <f t="shared" si="65"/>
        <v>273398.40000000002</v>
      </c>
    </row>
    <row r="1126" spans="1:9">
      <c r="A1126" s="549">
        <v>21020412</v>
      </c>
      <c r="B1126" s="310" t="s">
        <v>63</v>
      </c>
      <c r="C1126" s="1541"/>
      <c r="D1126" s="157">
        <v>31931500</v>
      </c>
      <c r="E1126" s="325" t="s">
        <v>163</v>
      </c>
      <c r="F1126" s="143">
        <f t="shared" si="63"/>
        <v>0</v>
      </c>
      <c r="G1126" s="100"/>
      <c r="H1126" s="312">
        <f t="shared" si="64"/>
        <v>0</v>
      </c>
      <c r="I1126" s="337">
        <f t="shared" si="65"/>
        <v>0</v>
      </c>
    </row>
    <row r="1127" spans="1:9">
      <c r="A1127" s="549">
        <v>21020415</v>
      </c>
      <c r="B1127" s="310" t="s">
        <v>63</v>
      </c>
      <c r="C1127" s="1541"/>
      <c r="D1127" s="157">
        <v>31931500</v>
      </c>
      <c r="E1127" s="325" t="s">
        <v>161</v>
      </c>
      <c r="F1127" s="143">
        <f t="shared" si="63"/>
        <v>1255666.5</v>
      </c>
      <c r="G1127" s="100">
        <v>1369818</v>
      </c>
      <c r="H1127" s="312">
        <f t="shared" si="64"/>
        <v>1027363.5</v>
      </c>
      <c r="I1127" s="337">
        <f t="shared" si="65"/>
        <v>1506799.8</v>
      </c>
    </row>
    <row r="1128" spans="1:9">
      <c r="A1128" s="550">
        <v>21020501</v>
      </c>
      <c r="B1128" s="317"/>
      <c r="C1128" s="1540"/>
      <c r="D1128" s="368"/>
      <c r="E1128" s="590" t="s">
        <v>387</v>
      </c>
      <c r="F1128" s="143">
        <f t="shared" si="63"/>
        <v>0</v>
      </c>
      <c r="G1128" s="100"/>
      <c r="H1128" s="99"/>
      <c r="I1128" s="337">
        <f t="shared" si="65"/>
        <v>0</v>
      </c>
    </row>
    <row r="1129" spans="1:9">
      <c r="A1129" s="336">
        <v>21020501</v>
      </c>
      <c r="B1129" s="310" t="s">
        <v>63</v>
      </c>
      <c r="C1129" s="1551"/>
      <c r="D1129" s="921">
        <v>31931500</v>
      </c>
      <c r="E1129" s="325" t="s">
        <v>171</v>
      </c>
      <c r="F1129" s="143">
        <f t="shared" si="63"/>
        <v>484386.83333333331</v>
      </c>
      <c r="G1129" s="100">
        <v>528422</v>
      </c>
      <c r="H1129" s="312">
        <f t="shared" ref="H1129:H1134" si="66">G1129/12*9</f>
        <v>396316.5</v>
      </c>
      <c r="I1129" s="337">
        <f t="shared" si="65"/>
        <v>581264.20000000007</v>
      </c>
    </row>
    <row r="1130" spans="1:9">
      <c r="A1130" s="549">
        <v>21020502</v>
      </c>
      <c r="B1130" s="310" t="s">
        <v>63</v>
      </c>
      <c r="C1130" s="1541"/>
      <c r="D1130" s="921">
        <v>31931500</v>
      </c>
      <c r="E1130" s="207" t="s">
        <v>169</v>
      </c>
      <c r="F1130" s="143">
        <f t="shared" si="63"/>
        <v>276890.16666666663</v>
      </c>
      <c r="G1130" s="100">
        <v>302062</v>
      </c>
      <c r="H1130" s="312">
        <f t="shared" si="66"/>
        <v>226546.5</v>
      </c>
      <c r="I1130" s="337">
        <f t="shared" si="65"/>
        <v>332268.2</v>
      </c>
    </row>
    <row r="1131" spans="1:9">
      <c r="A1131" s="549">
        <v>21020503</v>
      </c>
      <c r="B1131" s="310" t="s">
        <v>63</v>
      </c>
      <c r="C1131" s="1541"/>
      <c r="D1131" s="921">
        <v>31931500</v>
      </c>
      <c r="E1131" s="207" t="s">
        <v>167</v>
      </c>
      <c r="F1131" s="143">
        <f t="shared" si="63"/>
        <v>35640</v>
      </c>
      <c r="G1131" s="100">
        <v>38880</v>
      </c>
      <c r="H1131" s="312">
        <f t="shared" si="66"/>
        <v>29160</v>
      </c>
      <c r="I1131" s="337">
        <f t="shared" si="65"/>
        <v>42768</v>
      </c>
    </row>
    <row r="1132" spans="1:9">
      <c r="A1132" s="549">
        <v>21020504</v>
      </c>
      <c r="B1132" s="310" t="s">
        <v>63</v>
      </c>
      <c r="C1132" s="1541"/>
      <c r="D1132" s="921">
        <v>31931500</v>
      </c>
      <c r="E1132" s="207" t="s">
        <v>165</v>
      </c>
      <c r="F1132" s="143">
        <f t="shared" si="63"/>
        <v>50887.833333333336</v>
      </c>
      <c r="G1132" s="100">
        <v>55514</v>
      </c>
      <c r="H1132" s="312">
        <f t="shared" si="66"/>
        <v>41635.5</v>
      </c>
      <c r="I1132" s="337">
        <f t="shared" si="65"/>
        <v>61065.4</v>
      </c>
    </row>
    <row r="1133" spans="1:9">
      <c r="A1133" s="549">
        <v>21020512</v>
      </c>
      <c r="B1133" s="310" t="s">
        <v>63</v>
      </c>
      <c r="C1133" s="1541"/>
      <c r="D1133" s="921">
        <v>31931500</v>
      </c>
      <c r="E1133" s="325" t="s">
        <v>163</v>
      </c>
      <c r="F1133" s="143">
        <f t="shared" si="63"/>
        <v>0</v>
      </c>
      <c r="G1133" s="100"/>
      <c r="H1133" s="312">
        <f t="shared" si="66"/>
        <v>0</v>
      </c>
      <c r="I1133" s="337">
        <f t="shared" si="65"/>
        <v>0</v>
      </c>
    </row>
    <row r="1134" spans="1:9">
      <c r="A1134" s="549">
        <v>21020515</v>
      </c>
      <c r="B1134" s="310" t="s">
        <v>63</v>
      </c>
      <c r="C1134" s="1541"/>
      <c r="D1134" s="921">
        <v>31931500</v>
      </c>
      <c r="E1134" s="325" t="s">
        <v>161</v>
      </c>
      <c r="F1134" s="143">
        <f t="shared" si="63"/>
        <v>497660.16666666669</v>
      </c>
      <c r="G1134" s="100">
        <v>542902</v>
      </c>
      <c r="H1134" s="312">
        <f t="shared" si="66"/>
        <v>407176.5</v>
      </c>
      <c r="I1134" s="337">
        <f t="shared" si="65"/>
        <v>597192.20000000007</v>
      </c>
    </row>
    <row r="1135" spans="1:9">
      <c r="A1135" s="550">
        <v>21020600</v>
      </c>
      <c r="B1135" s="317"/>
      <c r="C1135" s="1540"/>
      <c r="D1135" s="368"/>
      <c r="E1135" s="331" t="s">
        <v>160</v>
      </c>
      <c r="F1135" s="101"/>
      <c r="G1135" s="100"/>
      <c r="H1135" s="99"/>
      <c r="I1135" s="98"/>
    </row>
    <row r="1136" spans="1:9">
      <c r="A1136" s="549">
        <v>21020605</v>
      </c>
      <c r="B1136" s="310" t="s">
        <v>63</v>
      </c>
      <c r="C1136" s="1541"/>
      <c r="D1136" s="921">
        <v>31931500</v>
      </c>
      <c r="E1136" s="426" t="s">
        <v>159</v>
      </c>
      <c r="F1136" s="101">
        <v>14900000</v>
      </c>
      <c r="G1136" s="100">
        <v>15000000</v>
      </c>
      <c r="H1136" s="312">
        <f>G1136/12*9</f>
        <v>11250000</v>
      </c>
      <c r="I1136" s="98">
        <v>15000000</v>
      </c>
    </row>
    <row r="1137" spans="1:9">
      <c r="A1137" s="883">
        <v>22020000</v>
      </c>
      <c r="B1137" s="291"/>
      <c r="C1137" s="1546"/>
      <c r="D1137" s="290"/>
      <c r="E1137" s="417" t="s">
        <v>148</v>
      </c>
      <c r="F1137" s="101"/>
      <c r="G1137" s="100"/>
      <c r="H1137" s="99"/>
      <c r="I1137" s="98"/>
    </row>
    <row r="1138" spans="1:9">
      <c r="A1138" s="883">
        <v>22020100</v>
      </c>
      <c r="B1138" s="291"/>
      <c r="C1138" s="1546"/>
      <c r="D1138" s="290"/>
      <c r="E1138" s="417" t="s">
        <v>158</v>
      </c>
      <c r="F1138" s="101"/>
      <c r="G1138" s="100"/>
      <c r="H1138" s="99"/>
      <c r="I1138" s="98"/>
    </row>
    <row r="1139" spans="1:9">
      <c r="A1139" s="246">
        <v>22020102</v>
      </c>
      <c r="B1139" s="285" t="s">
        <v>63</v>
      </c>
      <c r="C1139" s="1545"/>
      <c r="D1139" s="921">
        <v>31931500</v>
      </c>
      <c r="E1139" s="487" t="s">
        <v>156</v>
      </c>
      <c r="F1139" s="101"/>
      <c r="G1139" s="100">
        <v>500000</v>
      </c>
      <c r="H1139" s="99"/>
      <c r="I1139" s="98">
        <v>500000</v>
      </c>
    </row>
    <row r="1140" spans="1:9">
      <c r="A1140" s="883">
        <v>22020300</v>
      </c>
      <c r="B1140" s="310"/>
      <c r="C1140" s="1546"/>
      <c r="D1140" s="290"/>
      <c r="E1140" s="1464" t="s">
        <v>196</v>
      </c>
      <c r="F1140" s="101"/>
      <c r="G1140" s="100"/>
      <c r="H1140" s="99"/>
      <c r="I1140" s="98"/>
    </row>
    <row r="1141" spans="1:9">
      <c r="A1141" s="246">
        <v>22020311</v>
      </c>
      <c r="B1141" s="285" t="s">
        <v>63</v>
      </c>
      <c r="C1141" s="1545"/>
      <c r="D1141" s="921">
        <v>31931500</v>
      </c>
      <c r="E1141" s="244" t="s">
        <v>328</v>
      </c>
      <c r="F1141" s="101"/>
      <c r="G1141" s="100">
        <v>50000000</v>
      </c>
      <c r="H1141" s="99">
        <v>16000000</v>
      </c>
      <c r="I1141" s="98">
        <v>50000000</v>
      </c>
    </row>
    <row r="1142" spans="1:9">
      <c r="A1142" s="246">
        <v>22020313</v>
      </c>
      <c r="B1142" s="285" t="s">
        <v>63</v>
      </c>
      <c r="C1142" s="1545"/>
      <c r="D1142" s="921">
        <v>31931500</v>
      </c>
      <c r="E1142" s="244" t="s">
        <v>386</v>
      </c>
      <c r="F1142" s="101">
        <v>12039000</v>
      </c>
      <c r="G1142" s="100">
        <v>40000000</v>
      </c>
      <c r="H1142" s="99">
        <v>28900000</v>
      </c>
      <c r="I1142" s="98">
        <v>80000000</v>
      </c>
    </row>
    <row r="1143" spans="1:9">
      <c r="A1143" s="883">
        <v>22020600</v>
      </c>
      <c r="B1143" s="310"/>
      <c r="C1143" s="1546"/>
      <c r="D1143" s="290"/>
      <c r="E1143" s="590" t="s">
        <v>385</v>
      </c>
      <c r="F1143" s="101"/>
      <c r="G1143" s="100"/>
      <c r="H1143" s="99"/>
      <c r="I1143" s="98"/>
    </row>
    <row r="1144" spans="1:9">
      <c r="A1144" s="246">
        <v>22020601</v>
      </c>
      <c r="B1144" s="285" t="s">
        <v>63</v>
      </c>
      <c r="C1144" s="1545"/>
      <c r="D1144" s="921">
        <v>31931500</v>
      </c>
      <c r="E1144" s="487" t="s">
        <v>384</v>
      </c>
      <c r="F1144" s="101">
        <v>11475000</v>
      </c>
      <c r="G1144" s="100">
        <v>15000000</v>
      </c>
      <c r="H1144" s="99">
        <v>10700000</v>
      </c>
      <c r="I1144" s="98">
        <v>15000000</v>
      </c>
    </row>
    <row r="1145" spans="1:9">
      <c r="A1145" s="883">
        <v>22021000</v>
      </c>
      <c r="B1145" s="310"/>
      <c r="C1145" s="1546"/>
      <c r="D1145" s="290"/>
      <c r="E1145" s="1464" t="s">
        <v>151</v>
      </c>
      <c r="F1145" s="101"/>
      <c r="G1145" s="100"/>
      <c r="H1145" s="99"/>
      <c r="I1145" s="98"/>
    </row>
    <row r="1146" spans="1:9">
      <c r="A1146" s="246">
        <v>22021003</v>
      </c>
      <c r="B1146" s="285" t="s">
        <v>63</v>
      </c>
      <c r="C1146" s="1545"/>
      <c r="D1146" s="921">
        <v>31931500</v>
      </c>
      <c r="E1146" s="1466" t="s">
        <v>359</v>
      </c>
      <c r="F1146" s="101"/>
      <c r="G1146" s="100">
        <v>0</v>
      </c>
      <c r="H1146" s="99">
        <v>200000</v>
      </c>
      <c r="I1146" s="98">
        <v>0</v>
      </c>
    </row>
    <row r="1147" spans="1:9">
      <c r="A1147" s="246">
        <v>22021016</v>
      </c>
      <c r="B1147" s="285" t="s">
        <v>63</v>
      </c>
      <c r="C1147" s="1545"/>
      <c r="D1147" s="921">
        <v>31931500</v>
      </c>
      <c r="E1147" s="325" t="s">
        <v>383</v>
      </c>
      <c r="F1147" s="101">
        <v>0</v>
      </c>
      <c r="G1147" s="100">
        <v>2000000</v>
      </c>
      <c r="H1147" s="99">
        <v>470900</v>
      </c>
      <c r="I1147" s="98">
        <v>2000000</v>
      </c>
    </row>
    <row r="1148" spans="1:9">
      <c r="A1148" s="246">
        <v>22021017</v>
      </c>
      <c r="B1148" s="285" t="s">
        <v>63</v>
      </c>
      <c r="C1148" s="1545"/>
      <c r="D1148" s="921">
        <v>31931500</v>
      </c>
      <c r="E1148" s="244" t="s">
        <v>375</v>
      </c>
      <c r="F1148" s="101">
        <v>7000000</v>
      </c>
      <c r="G1148" s="100">
        <v>4000000</v>
      </c>
      <c r="H1148" s="99">
        <v>700000</v>
      </c>
      <c r="I1148" s="98">
        <v>4000000</v>
      </c>
    </row>
    <row r="1149" spans="1:9">
      <c r="A1149" s="883">
        <v>22040000</v>
      </c>
      <c r="B1149" s="310"/>
      <c r="C1149" s="1546"/>
      <c r="D1149" s="290"/>
      <c r="E1149" s="417" t="s">
        <v>357</v>
      </c>
      <c r="F1149" s="101"/>
      <c r="G1149" s="100"/>
      <c r="H1149" s="99"/>
      <c r="I1149" s="98"/>
    </row>
    <row r="1150" spans="1:9">
      <c r="A1150" s="883">
        <v>22040100</v>
      </c>
      <c r="B1150" s="310"/>
      <c r="C1150" s="1546"/>
      <c r="D1150" s="290"/>
      <c r="E1150" s="417" t="s">
        <v>233</v>
      </c>
      <c r="F1150" s="101"/>
      <c r="G1150" s="100"/>
      <c r="H1150" s="99"/>
      <c r="I1150" s="98"/>
    </row>
    <row r="1151" spans="1:9" ht="45.75" thickBot="1">
      <c r="A1151" s="241">
        <v>22040109</v>
      </c>
      <c r="B1151" s="719" t="s">
        <v>63</v>
      </c>
      <c r="C1151" s="1552"/>
      <c r="D1151" s="920">
        <v>31931500</v>
      </c>
      <c r="E1151" s="611" t="s">
        <v>382</v>
      </c>
      <c r="F1151" s="882">
        <v>17300000</v>
      </c>
      <c r="G1151" s="92">
        <v>25000000</v>
      </c>
      <c r="H1151" s="881">
        <v>17600800</v>
      </c>
      <c r="I1151" s="90">
        <v>25000000</v>
      </c>
    </row>
    <row r="1152" spans="1:9" ht="15.75" thickBot="1">
      <c r="A1152" s="880"/>
      <c r="B1152" s="356"/>
      <c r="C1152" s="1572"/>
      <c r="D1152" s="355"/>
      <c r="E1152" s="481" t="s">
        <v>149</v>
      </c>
      <c r="F1152" s="1666">
        <f>SUM(F1106:F1136)</f>
        <v>37500795.25</v>
      </c>
      <c r="G1152" s="1667">
        <f>SUM(G1106:G1136)</f>
        <v>58961739.980000004</v>
      </c>
      <c r="H1152" s="1668">
        <f>SUM(H1106:H1136)</f>
        <v>29741559.75</v>
      </c>
      <c r="I1152" s="1669">
        <f>SUM(I1106:I1136)</f>
        <v>50280954.300000004</v>
      </c>
    </row>
    <row r="1153" spans="1:9" ht="15.75" thickBot="1">
      <c r="A1153" s="876"/>
      <c r="B1153" s="277"/>
      <c r="C1153" s="1519"/>
      <c r="D1153" s="353"/>
      <c r="E1153" s="476" t="s">
        <v>148</v>
      </c>
      <c r="F1153" s="1670">
        <f>SUM(F1139:F1151)</f>
        <v>47814000</v>
      </c>
      <c r="G1153" s="1671">
        <f>SUM(G1139:G1151)</f>
        <v>136500000</v>
      </c>
      <c r="H1153" s="1672">
        <f>SUM(H1139:H1151)</f>
        <v>74571700</v>
      </c>
      <c r="I1153" s="1673">
        <f>SUM(I1139:I1151)</f>
        <v>176500000</v>
      </c>
    </row>
    <row r="1154" spans="1:9" ht="15.75" thickBot="1">
      <c r="A1154" s="894"/>
      <c r="B1154" s="351"/>
      <c r="C1154" s="1583"/>
      <c r="D1154" s="350"/>
      <c r="E1154" s="870" t="s">
        <v>0</v>
      </c>
      <c r="F1154" s="1674">
        <f>SUM(F1152:F1153)</f>
        <v>85314795.25</v>
      </c>
      <c r="G1154" s="1675">
        <f>SUM(G1152:G1153)</f>
        <v>195461739.98000002</v>
      </c>
      <c r="H1154" s="1676">
        <f>SUM(H1152:H1153)</f>
        <v>104313259.75</v>
      </c>
      <c r="I1154" s="1677">
        <f>SUM(I1152:I1153)</f>
        <v>226780954.30000001</v>
      </c>
    </row>
    <row r="1155" spans="1:9" ht="16.5" thickBot="1">
      <c r="A1155" s="863"/>
      <c r="B1155" s="862"/>
      <c r="C1155" s="1584"/>
      <c r="D1155" s="861"/>
      <c r="E1155" s="865"/>
      <c r="F1155" s="860"/>
      <c r="G1155" s="860"/>
      <c r="H1155" s="859"/>
      <c r="I1155" s="858"/>
    </row>
    <row r="1156" spans="1:9" ht="15.75">
      <c r="A1156" s="1819" t="s">
        <v>144</v>
      </c>
      <c r="B1156" s="1820"/>
      <c r="C1156" s="1820"/>
      <c r="D1156" s="1820"/>
      <c r="E1156" s="1820"/>
      <c r="F1156" s="1820"/>
      <c r="G1156" s="1820"/>
      <c r="H1156" s="1820"/>
      <c r="I1156" s="1821"/>
    </row>
    <row r="1157" spans="1:9" ht="15.75">
      <c r="A1157" s="1783" t="s">
        <v>143</v>
      </c>
      <c r="B1157" s="1784"/>
      <c r="C1157" s="1784"/>
      <c r="D1157" s="1784"/>
      <c r="E1157" s="1784"/>
      <c r="F1157" s="1784"/>
      <c r="G1157" s="1784"/>
      <c r="H1157" s="1784"/>
      <c r="I1157" s="1785"/>
    </row>
    <row r="1158" spans="1:9" ht="15.75">
      <c r="A1158" s="1783" t="s">
        <v>883</v>
      </c>
      <c r="B1158" s="1784"/>
      <c r="C1158" s="1784"/>
      <c r="D1158" s="1784"/>
      <c r="E1158" s="1784"/>
      <c r="F1158" s="1784"/>
      <c r="G1158" s="1784"/>
      <c r="H1158" s="1784"/>
      <c r="I1158" s="1785"/>
    </row>
    <row r="1159" spans="1:9" ht="15.75" thickBot="1">
      <c r="A1159" s="1873" t="s">
        <v>381</v>
      </c>
      <c r="B1159" s="1874"/>
      <c r="C1159" s="1874"/>
      <c r="D1159" s="1874"/>
      <c r="E1159" s="1874"/>
      <c r="F1159" s="1874"/>
      <c r="G1159" s="1874"/>
      <c r="H1159" s="1874"/>
      <c r="I1159" s="1875"/>
    </row>
    <row r="1160" spans="1:9" ht="43.5" thickBot="1">
      <c r="A1160" s="348" t="s">
        <v>333</v>
      </c>
      <c r="B1160" s="380" t="s">
        <v>332</v>
      </c>
      <c r="C1160" s="1513" t="s">
        <v>331</v>
      </c>
      <c r="D1160" s="815" t="s">
        <v>139</v>
      </c>
      <c r="E1160" s="345" t="s">
        <v>138</v>
      </c>
      <c r="F1160" s="222" t="s">
        <v>909</v>
      </c>
      <c r="G1160" s="223" t="s">
        <v>908</v>
      </c>
      <c r="H1160" s="222" t="s">
        <v>888</v>
      </c>
      <c r="I1160" s="221" t="s">
        <v>882</v>
      </c>
    </row>
    <row r="1161" spans="1:9">
      <c r="A1161" s="843">
        <v>20000000</v>
      </c>
      <c r="B1161" s="507"/>
      <c r="C1161" s="1537"/>
      <c r="D1161" s="506"/>
      <c r="E1161" s="505" t="s">
        <v>186</v>
      </c>
      <c r="F1161" s="504"/>
      <c r="G1161" s="503"/>
      <c r="H1161" s="517"/>
      <c r="I1161" s="502"/>
    </row>
    <row r="1162" spans="1:9">
      <c r="A1162" s="842">
        <v>21000000</v>
      </c>
      <c r="B1162" s="424"/>
      <c r="C1162" s="1528"/>
      <c r="D1162" s="322"/>
      <c r="E1162" s="331" t="s">
        <v>149</v>
      </c>
      <c r="F1162" s="206"/>
      <c r="G1162" s="501"/>
      <c r="H1162" s="205"/>
      <c r="I1162" s="500"/>
    </row>
    <row r="1163" spans="1:9">
      <c r="A1163" s="842">
        <v>21010000</v>
      </c>
      <c r="B1163" s="424"/>
      <c r="C1163" s="1528"/>
      <c r="D1163" s="322"/>
      <c r="E1163" s="331" t="s">
        <v>185</v>
      </c>
      <c r="F1163" s="206"/>
      <c r="G1163" s="501"/>
      <c r="H1163" s="205"/>
      <c r="I1163" s="500"/>
    </row>
    <row r="1164" spans="1:9">
      <c r="A1164" s="327">
        <v>21010103</v>
      </c>
      <c r="B1164" s="285" t="s">
        <v>63</v>
      </c>
      <c r="C1164" s="1530"/>
      <c r="D1164" s="157">
        <v>31931500</v>
      </c>
      <c r="E1164" s="426" t="s">
        <v>184</v>
      </c>
      <c r="F1164" s="143">
        <f t="shared" ref="F1164:F1166" si="67">SUM(G1164/12*11)</f>
        <v>2329194.083333333</v>
      </c>
      <c r="G1164" s="501">
        <v>2540939</v>
      </c>
      <c r="H1164" s="312">
        <f>G1164/12*9</f>
        <v>1905704.25</v>
      </c>
      <c r="I1164" s="337">
        <f t="shared" ref="I1164:I1166" si="68">SUM(G1164*110%)</f>
        <v>2795032.9000000004</v>
      </c>
    </row>
    <row r="1165" spans="1:9">
      <c r="A1165" s="327">
        <v>21010104</v>
      </c>
      <c r="B1165" s="285" t="s">
        <v>63</v>
      </c>
      <c r="C1165" s="1530"/>
      <c r="D1165" s="157">
        <v>31931500</v>
      </c>
      <c r="E1165" s="426" t="s">
        <v>183</v>
      </c>
      <c r="F1165" s="143">
        <f t="shared" si="67"/>
        <v>1276144.8333333335</v>
      </c>
      <c r="G1165" s="144">
        <v>1392158</v>
      </c>
      <c r="H1165" s="312">
        <f>G1165/12*9</f>
        <v>1044118.5</v>
      </c>
      <c r="I1165" s="337">
        <f t="shared" si="68"/>
        <v>1531373.8</v>
      </c>
    </row>
    <row r="1166" spans="1:9">
      <c r="A1166" s="327">
        <v>21010105</v>
      </c>
      <c r="B1166" s="285" t="s">
        <v>63</v>
      </c>
      <c r="C1166" s="1530"/>
      <c r="D1166" s="157">
        <v>31931500</v>
      </c>
      <c r="E1166" s="426" t="s">
        <v>182</v>
      </c>
      <c r="F1166" s="143">
        <f t="shared" si="67"/>
        <v>1998921.8333333333</v>
      </c>
      <c r="G1166" s="144">
        <v>2180642</v>
      </c>
      <c r="H1166" s="312">
        <f>G1166/12*9</f>
        <v>1635481.5</v>
      </c>
      <c r="I1166" s="337">
        <f t="shared" si="68"/>
        <v>2398706.2000000002</v>
      </c>
    </row>
    <row r="1167" spans="1:9">
      <c r="A1167" s="327">
        <v>21010106</v>
      </c>
      <c r="B1167" s="285" t="s">
        <v>63</v>
      </c>
      <c r="C1167" s="1530"/>
      <c r="D1167" s="157">
        <v>31931500</v>
      </c>
      <c r="E1167" s="426" t="s">
        <v>181</v>
      </c>
      <c r="F1167" s="143">
        <f>G1167*8/12</f>
        <v>0</v>
      </c>
      <c r="G1167" s="144"/>
      <c r="H1167" s="312">
        <f>G1167/12*9</f>
        <v>0</v>
      </c>
      <c r="I1167" s="202"/>
    </row>
    <row r="1168" spans="1:9">
      <c r="A1168" s="334"/>
      <c r="B1168" s="285" t="s">
        <v>63</v>
      </c>
      <c r="C1168" s="1530"/>
      <c r="D1168" s="157">
        <v>31931500</v>
      </c>
      <c r="E1168" s="325" t="s">
        <v>180</v>
      </c>
      <c r="F1168" s="143"/>
      <c r="G1168" s="144">
        <v>7322048</v>
      </c>
      <c r="H1168" s="312">
        <v>0</v>
      </c>
      <c r="I1168" s="328">
        <v>9600000</v>
      </c>
    </row>
    <row r="1169" spans="1:9">
      <c r="A1169" s="498"/>
      <c r="B1169" s="333"/>
      <c r="C1169" s="1530"/>
      <c r="D1169" s="332"/>
      <c r="E1169" s="331" t="s">
        <v>179</v>
      </c>
      <c r="F1169" s="163"/>
      <c r="G1169" s="330">
        <v>4200000</v>
      </c>
      <c r="H1169" s="329"/>
      <c r="I1169" s="489">
        <v>0</v>
      </c>
    </row>
    <row r="1170" spans="1:9">
      <c r="A1170" s="842">
        <v>21020000</v>
      </c>
      <c r="B1170" s="424"/>
      <c r="C1170" s="1528"/>
      <c r="D1170" s="911"/>
      <c r="E1170" s="331" t="s">
        <v>250</v>
      </c>
      <c r="F1170" s="143"/>
      <c r="G1170" s="144"/>
      <c r="H1170" s="141"/>
      <c r="I1170" s="202"/>
    </row>
    <row r="1171" spans="1:9">
      <c r="A1171" s="842">
        <v>21020300</v>
      </c>
      <c r="B1171" s="424"/>
      <c r="C1171" s="1528"/>
      <c r="D1171" s="911"/>
      <c r="E1171" s="331" t="s">
        <v>178</v>
      </c>
      <c r="F1171" s="143"/>
      <c r="G1171" s="144"/>
      <c r="H1171" s="141"/>
      <c r="I1171" s="202"/>
    </row>
    <row r="1172" spans="1:9">
      <c r="A1172" s="327">
        <v>21020301</v>
      </c>
      <c r="B1172" s="285" t="s">
        <v>63</v>
      </c>
      <c r="C1172" s="1530"/>
      <c r="D1172" s="157">
        <v>31931500</v>
      </c>
      <c r="E1172" s="325" t="s">
        <v>171</v>
      </c>
      <c r="F1172" s="143">
        <f t="shared" ref="F1172:F1180" si="69">SUM(G1172/12*11)</f>
        <v>335638.41666666663</v>
      </c>
      <c r="G1172" s="144">
        <v>366151</v>
      </c>
      <c r="H1172" s="312">
        <f t="shared" ref="H1172:H1180" si="70">G1172/12*9</f>
        <v>274613.25</v>
      </c>
      <c r="I1172" s="337">
        <f t="shared" ref="I1172:I1194" si="71">SUM(G1172*110%)</f>
        <v>402766.10000000003</v>
      </c>
    </row>
    <row r="1173" spans="1:9">
      <c r="A1173" s="327">
        <v>21020302</v>
      </c>
      <c r="B1173" s="285" t="s">
        <v>63</v>
      </c>
      <c r="C1173" s="1530"/>
      <c r="D1173" s="157">
        <v>31931500</v>
      </c>
      <c r="E1173" s="325" t="s">
        <v>169</v>
      </c>
      <c r="F1173" s="143">
        <f t="shared" si="69"/>
        <v>191792.33333333334</v>
      </c>
      <c r="G1173" s="144">
        <v>209228</v>
      </c>
      <c r="H1173" s="312">
        <f t="shared" si="70"/>
        <v>156921</v>
      </c>
      <c r="I1173" s="337">
        <f t="shared" si="71"/>
        <v>230150.80000000002</v>
      </c>
    </row>
    <row r="1174" spans="1:9">
      <c r="A1174" s="327">
        <v>21020303</v>
      </c>
      <c r="B1174" s="285" t="s">
        <v>63</v>
      </c>
      <c r="C1174" s="1530"/>
      <c r="D1174" s="157">
        <v>31931500</v>
      </c>
      <c r="E1174" s="325" t="s">
        <v>167</v>
      </c>
      <c r="F1174" s="143">
        <f t="shared" si="69"/>
        <v>10670</v>
      </c>
      <c r="G1174" s="144">
        <v>11640</v>
      </c>
      <c r="H1174" s="312">
        <f t="shared" si="70"/>
        <v>8730</v>
      </c>
      <c r="I1174" s="337">
        <f t="shared" si="71"/>
        <v>12804.000000000002</v>
      </c>
    </row>
    <row r="1175" spans="1:9">
      <c r="A1175" s="327">
        <v>21020304</v>
      </c>
      <c r="B1175" s="285" t="s">
        <v>63</v>
      </c>
      <c r="C1175" s="1530"/>
      <c r="D1175" s="157">
        <v>31931500</v>
      </c>
      <c r="E1175" s="325" t="s">
        <v>165</v>
      </c>
      <c r="F1175" s="143">
        <f t="shared" si="69"/>
        <v>84609.25</v>
      </c>
      <c r="G1175" s="144">
        <v>92301</v>
      </c>
      <c r="H1175" s="312">
        <f t="shared" si="70"/>
        <v>69225.75</v>
      </c>
      <c r="I1175" s="337">
        <f t="shared" si="71"/>
        <v>101531.1</v>
      </c>
    </row>
    <row r="1176" spans="1:9">
      <c r="A1176" s="327">
        <v>21020312</v>
      </c>
      <c r="B1176" s="285" t="s">
        <v>63</v>
      </c>
      <c r="C1176" s="1530"/>
      <c r="D1176" s="157">
        <v>31931500</v>
      </c>
      <c r="E1176" s="325" t="s">
        <v>163</v>
      </c>
      <c r="F1176" s="143">
        <f t="shared" si="69"/>
        <v>0</v>
      </c>
      <c r="G1176" s="144"/>
      <c r="H1176" s="312">
        <f t="shared" si="70"/>
        <v>0</v>
      </c>
      <c r="I1176" s="337">
        <f t="shared" si="71"/>
        <v>0</v>
      </c>
    </row>
    <row r="1177" spans="1:9">
      <c r="A1177" s="327">
        <v>21020315</v>
      </c>
      <c r="B1177" s="285" t="s">
        <v>63</v>
      </c>
      <c r="C1177" s="1530"/>
      <c r="D1177" s="157">
        <v>31931500</v>
      </c>
      <c r="E1177" s="325" t="s">
        <v>161</v>
      </c>
      <c r="F1177" s="143">
        <f t="shared" si="69"/>
        <v>302784.16666666663</v>
      </c>
      <c r="G1177" s="144">
        <v>330310</v>
      </c>
      <c r="H1177" s="312">
        <f t="shared" si="70"/>
        <v>247732.5</v>
      </c>
      <c r="I1177" s="337">
        <f t="shared" si="71"/>
        <v>363341.00000000006</v>
      </c>
    </row>
    <row r="1178" spans="1:9">
      <c r="A1178" s="327">
        <v>21020314</v>
      </c>
      <c r="B1178" s="285" t="s">
        <v>63</v>
      </c>
      <c r="C1178" s="1530"/>
      <c r="D1178" s="157">
        <v>31931500</v>
      </c>
      <c r="E1178" s="325" t="s">
        <v>177</v>
      </c>
      <c r="F1178" s="143">
        <f t="shared" si="69"/>
        <v>0</v>
      </c>
      <c r="G1178" s="144"/>
      <c r="H1178" s="312">
        <f t="shared" si="70"/>
        <v>0</v>
      </c>
      <c r="I1178" s="337">
        <f t="shared" si="71"/>
        <v>0</v>
      </c>
    </row>
    <row r="1179" spans="1:9">
      <c r="A1179" s="327">
        <v>21020305</v>
      </c>
      <c r="B1179" s="285" t="s">
        <v>63</v>
      </c>
      <c r="C1179" s="1530"/>
      <c r="D1179" s="157">
        <v>31931500</v>
      </c>
      <c r="E1179" s="325" t="s">
        <v>176</v>
      </c>
      <c r="F1179" s="143">
        <f t="shared" si="69"/>
        <v>0</v>
      </c>
      <c r="G1179" s="144"/>
      <c r="H1179" s="312">
        <f t="shared" si="70"/>
        <v>0</v>
      </c>
      <c r="I1179" s="337">
        <f t="shared" si="71"/>
        <v>0</v>
      </c>
    </row>
    <row r="1180" spans="1:9">
      <c r="A1180" s="327">
        <v>21020306</v>
      </c>
      <c r="B1180" s="285" t="s">
        <v>63</v>
      </c>
      <c r="C1180" s="1530"/>
      <c r="D1180" s="157">
        <v>31931500</v>
      </c>
      <c r="E1180" s="325" t="s">
        <v>175</v>
      </c>
      <c r="F1180" s="143">
        <f t="shared" si="69"/>
        <v>8261</v>
      </c>
      <c r="G1180" s="144">
        <v>9012</v>
      </c>
      <c r="H1180" s="312">
        <f t="shared" si="70"/>
        <v>6759</v>
      </c>
      <c r="I1180" s="337">
        <f t="shared" si="71"/>
        <v>9913.2000000000007</v>
      </c>
    </row>
    <row r="1181" spans="1:9">
      <c r="A1181" s="842">
        <v>21020400</v>
      </c>
      <c r="B1181" s="424"/>
      <c r="C1181" s="1528"/>
      <c r="D1181" s="911"/>
      <c r="E1181" s="331" t="s">
        <v>174</v>
      </c>
      <c r="F1181" s="143"/>
      <c r="G1181" s="144"/>
      <c r="H1181" s="141"/>
      <c r="I1181" s="337">
        <f t="shared" si="71"/>
        <v>0</v>
      </c>
    </row>
    <row r="1182" spans="1:9">
      <c r="A1182" s="327">
        <v>21020401</v>
      </c>
      <c r="B1182" s="285" t="s">
        <v>63</v>
      </c>
      <c r="C1182" s="1530"/>
      <c r="D1182" s="157">
        <v>31931500</v>
      </c>
      <c r="E1182" s="325" t="s">
        <v>171</v>
      </c>
      <c r="F1182" s="143">
        <f t="shared" ref="F1182:F1194" si="72">G1182*8/12</f>
        <v>895489.33333333337</v>
      </c>
      <c r="G1182" s="144">
        <v>1343234</v>
      </c>
      <c r="H1182" s="312">
        <f t="shared" ref="H1182:H1187" si="73">G1182/12*9</f>
        <v>1007425.5</v>
      </c>
      <c r="I1182" s="337">
        <f t="shared" si="71"/>
        <v>1477557.4000000001</v>
      </c>
    </row>
    <row r="1183" spans="1:9">
      <c r="A1183" s="327">
        <v>21020402</v>
      </c>
      <c r="B1183" s="285" t="s">
        <v>63</v>
      </c>
      <c r="C1183" s="1530"/>
      <c r="D1183" s="157">
        <v>31931500</v>
      </c>
      <c r="E1183" s="325" t="s">
        <v>169</v>
      </c>
      <c r="F1183" s="143">
        <f t="shared" si="72"/>
        <v>511708</v>
      </c>
      <c r="G1183" s="144">
        <v>767562</v>
      </c>
      <c r="H1183" s="312">
        <f t="shared" si="73"/>
        <v>575671.5</v>
      </c>
      <c r="I1183" s="337">
        <f t="shared" si="71"/>
        <v>844318.20000000007</v>
      </c>
    </row>
    <row r="1184" spans="1:9">
      <c r="A1184" s="327">
        <v>21020403</v>
      </c>
      <c r="B1184" s="285" t="s">
        <v>63</v>
      </c>
      <c r="C1184" s="1530"/>
      <c r="D1184" s="157">
        <v>31931500</v>
      </c>
      <c r="E1184" s="325" t="s">
        <v>167</v>
      </c>
      <c r="F1184" s="143">
        <f t="shared" si="72"/>
        <v>38880</v>
      </c>
      <c r="G1184" s="144">
        <v>58320</v>
      </c>
      <c r="H1184" s="312">
        <f t="shared" si="73"/>
        <v>43740</v>
      </c>
      <c r="I1184" s="337">
        <f t="shared" si="71"/>
        <v>64152.000000000007</v>
      </c>
    </row>
    <row r="1185" spans="1:9">
      <c r="A1185" s="327">
        <v>21020404</v>
      </c>
      <c r="B1185" s="285" t="s">
        <v>63</v>
      </c>
      <c r="C1185" s="1530"/>
      <c r="D1185" s="157">
        <v>31931500</v>
      </c>
      <c r="E1185" s="325" t="s">
        <v>165</v>
      </c>
      <c r="F1185" s="143">
        <f t="shared" si="72"/>
        <v>127927.33333333333</v>
      </c>
      <c r="G1185" s="144">
        <v>191891</v>
      </c>
      <c r="H1185" s="312">
        <f t="shared" si="73"/>
        <v>143918.25</v>
      </c>
      <c r="I1185" s="337">
        <f t="shared" si="71"/>
        <v>211080.1</v>
      </c>
    </row>
    <row r="1186" spans="1:9">
      <c r="A1186" s="327">
        <v>21020412</v>
      </c>
      <c r="B1186" s="285" t="s">
        <v>63</v>
      </c>
      <c r="C1186" s="1530"/>
      <c r="D1186" s="157">
        <v>31931500</v>
      </c>
      <c r="E1186" s="325" t="s">
        <v>163</v>
      </c>
      <c r="F1186" s="143">
        <f t="shared" si="72"/>
        <v>0</v>
      </c>
      <c r="G1186" s="144"/>
      <c r="H1186" s="312">
        <f t="shared" si="73"/>
        <v>0</v>
      </c>
      <c r="I1186" s="337">
        <f t="shared" si="71"/>
        <v>0</v>
      </c>
    </row>
    <row r="1187" spans="1:9">
      <c r="A1187" s="327">
        <v>21020415</v>
      </c>
      <c r="B1187" s="285" t="s">
        <v>63</v>
      </c>
      <c r="C1187" s="1530"/>
      <c r="D1187" s="157">
        <v>31931500</v>
      </c>
      <c r="E1187" s="325" t="s">
        <v>161</v>
      </c>
      <c r="F1187" s="143">
        <f t="shared" si="72"/>
        <v>243018</v>
      </c>
      <c r="G1187" s="144">
        <v>364527</v>
      </c>
      <c r="H1187" s="312">
        <f t="shared" si="73"/>
        <v>273395.25</v>
      </c>
      <c r="I1187" s="337">
        <f t="shared" si="71"/>
        <v>400979.7</v>
      </c>
    </row>
    <row r="1188" spans="1:9">
      <c r="A1188" s="842">
        <v>21020500</v>
      </c>
      <c r="B1188" s="424"/>
      <c r="C1188" s="1528"/>
      <c r="D1188" s="911"/>
      <c r="E1188" s="331" t="s">
        <v>173</v>
      </c>
      <c r="F1188" s="143">
        <f t="shared" si="72"/>
        <v>0</v>
      </c>
      <c r="G1188" s="144"/>
      <c r="H1188" s="141"/>
      <c r="I1188" s="337">
        <f t="shared" si="71"/>
        <v>0</v>
      </c>
    </row>
    <row r="1189" spans="1:9" ht="15.75">
      <c r="A1189" s="327">
        <v>21020501</v>
      </c>
      <c r="B1189" s="285" t="s">
        <v>63</v>
      </c>
      <c r="C1189" s="1530"/>
      <c r="D1189" s="157">
        <v>31931500</v>
      </c>
      <c r="E1189" s="325" t="s">
        <v>171</v>
      </c>
      <c r="F1189" s="143">
        <f t="shared" si="72"/>
        <v>134998</v>
      </c>
      <c r="G1189" s="910">
        <v>202497</v>
      </c>
      <c r="H1189" s="312">
        <f t="shared" ref="H1189:H1194" si="74">G1189/12*9</f>
        <v>151872.75</v>
      </c>
      <c r="I1189" s="337">
        <f t="shared" si="71"/>
        <v>222746.7</v>
      </c>
    </row>
    <row r="1190" spans="1:9" ht="15.75">
      <c r="A1190" s="498">
        <v>21020502</v>
      </c>
      <c r="B1190" s="285" t="s">
        <v>63</v>
      </c>
      <c r="C1190" s="1532"/>
      <c r="D1190" s="157">
        <v>31931500</v>
      </c>
      <c r="E1190" s="325" t="s">
        <v>169</v>
      </c>
      <c r="F1190" s="143">
        <f t="shared" si="72"/>
        <v>77088.666666666672</v>
      </c>
      <c r="G1190" s="910">
        <v>115633</v>
      </c>
      <c r="H1190" s="312">
        <f t="shared" si="74"/>
        <v>86724.75</v>
      </c>
      <c r="I1190" s="337">
        <f t="shared" si="71"/>
        <v>127196.30000000002</v>
      </c>
    </row>
    <row r="1191" spans="1:9" ht="15.75">
      <c r="A1191" s="498">
        <v>21020503</v>
      </c>
      <c r="B1191" s="285" t="s">
        <v>63</v>
      </c>
      <c r="C1191" s="1532"/>
      <c r="D1191" s="157">
        <v>31931500</v>
      </c>
      <c r="E1191" s="325" t="s">
        <v>167</v>
      </c>
      <c r="F1191" s="143">
        <f t="shared" si="72"/>
        <v>12960</v>
      </c>
      <c r="G1191" s="910">
        <v>19440</v>
      </c>
      <c r="H1191" s="312">
        <f t="shared" si="74"/>
        <v>14580</v>
      </c>
      <c r="I1191" s="337">
        <f t="shared" si="71"/>
        <v>21384</v>
      </c>
    </row>
    <row r="1192" spans="1:9" ht="15.75">
      <c r="A1192" s="498">
        <v>21020504</v>
      </c>
      <c r="B1192" s="285" t="s">
        <v>63</v>
      </c>
      <c r="C1192" s="1532"/>
      <c r="D1192" s="157">
        <v>31931500</v>
      </c>
      <c r="E1192" s="325" t="s">
        <v>165</v>
      </c>
      <c r="F1192" s="143">
        <f t="shared" si="72"/>
        <v>19272</v>
      </c>
      <c r="G1192" s="910">
        <v>28908</v>
      </c>
      <c r="H1192" s="312">
        <f t="shared" si="74"/>
        <v>21681</v>
      </c>
      <c r="I1192" s="337">
        <f t="shared" si="71"/>
        <v>31798.800000000003</v>
      </c>
    </row>
    <row r="1193" spans="1:9" ht="15.75">
      <c r="A1193" s="498">
        <v>21020512</v>
      </c>
      <c r="B1193" s="285" t="s">
        <v>63</v>
      </c>
      <c r="C1193" s="1532"/>
      <c r="D1193" s="157">
        <v>31931500</v>
      </c>
      <c r="E1193" s="325" t="s">
        <v>163</v>
      </c>
      <c r="F1193" s="143">
        <f t="shared" si="72"/>
        <v>0</v>
      </c>
      <c r="G1193" s="910"/>
      <c r="H1193" s="312">
        <f t="shared" si="74"/>
        <v>0</v>
      </c>
      <c r="I1193" s="337">
        <f t="shared" si="71"/>
        <v>0</v>
      </c>
    </row>
    <row r="1194" spans="1:9" ht="15.75">
      <c r="A1194" s="498">
        <v>21020515</v>
      </c>
      <c r="B1194" s="285" t="s">
        <v>63</v>
      </c>
      <c r="C1194" s="1532"/>
      <c r="D1194" s="157">
        <v>31931500</v>
      </c>
      <c r="E1194" s="325" t="s">
        <v>161</v>
      </c>
      <c r="F1194" s="143">
        <f t="shared" si="72"/>
        <v>175069.33333333334</v>
      </c>
      <c r="G1194" s="910">
        <v>262604</v>
      </c>
      <c r="H1194" s="312">
        <f t="shared" si="74"/>
        <v>196953</v>
      </c>
      <c r="I1194" s="337">
        <f t="shared" si="71"/>
        <v>288864.40000000002</v>
      </c>
    </row>
    <row r="1195" spans="1:9" ht="15.75">
      <c r="A1195" s="499">
        <v>21020600</v>
      </c>
      <c r="B1195" s="421"/>
      <c r="C1195" s="1531"/>
      <c r="D1195" s="909"/>
      <c r="E1195" s="908" t="s">
        <v>160</v>
      </c>
      <c r="F1195" s="143"/>
      <c r="G1195" s="144"/>
      <c r="H1195" s="141"/>
      <c r="I1195" s="202"/>
    </row>
    <row r="1196" spans="1:9">
      <c r="A1196" s="802">
        <v>21020307</v>
      </c>
      <c r="B1196" s="285" t="s">
        <v>63</v>
      </c>
      <c r="C1196" s="1532"/>
      <c r="D1196" s="157">
        <v>31931500</v>
      </c>
      <c r="E1196" s="907" t="s">
        <v>380</v>
      </c>
      <c r="F1196" s="143"/>
      <c r="G1196" s="144"/>
      <c r="H1196" s="312">
        <f>G1196/12*9</f>
        <v>0</v>
      </c>
      <c r="I1196" s="202"/>
    </row>
    <row r="1197" spans="1:9">
      <c r="A1197" s="498">
        <v>21020605</v>
      </c>
      <c r="B1197" s="285" t="s">
        <v>63</v>
      </c>
      <c r="C1197" s="1532"/>
      <c r="D1197" s="157">
        <v>31931500</v>
      </c>
      <c r="E1197" s="678" t="s">
        <v>159</v>
      </c>
      <c r="F1197" s="143"/>
      <c r="G1197" s="144"/>
      <c r="H1197" s="312"/>
      <c r="I1197" s="202"/>
    </row>
    <row r="1198" spans="1:9">
      <c r="A1198" s="486">
        <v>22020000</v>
      </c>
      <c r="B1198" s="408"/>
      <c r="C1198" s="1533"/>
      <c r="D1198" s="905"/>
      <c r="E1198" s="417" t="s">
        <v>148</v>
      </c>
      <c r="F1198" s="143"/>
      <c r="G1198" s="144"/>
      <c r="H1198" s="141"/>
      <c r="I1198" s="202"/>
    </row>
    <row r="1199" spans="1:9">
      <c r="A1199" s="486">
        <v>22020100</v>
      </c>
      <c r="B1199" s="408"/>
      <c r="C1199" s="1533"/>
      <c r="D1199" s="905"/>
      <c r="E1199" s="417" t="s">
        <v>158</v>
      </c>
      <c r="F1199" s="143"/>
      <c r="G1199" s="144"/>
      <c r="H1199" s="141"/>
      <c r="I1199" s="202"/>
    </row>
    <row r="1200" spans="1:9">
      <c r="A1200" s="71">
        <v>22020101</v>
      </c>
      <c r="B1200" s="285" t="s">
        <v>63</v>
      </c>
      <c r="C1200" s="1515"/>
      <c r="D1200" s="157">
        <v>31931500</v>
      </c>
      <c r="E1200" s="308" t="s">
        <v>157</v>
      </c>
      <c r="F1200" s="143"/>
      <c r="G1200" s="144">
        <v>500000</v>
      </c>
      <c r="H1200" s="141"/>
      <c r="I1200" s="202">
        <v>500000</v>
      </c>
    </row>
    <row r="1201" spans="1:9">
      <c r="A1201" s="71">
        <v>22020102</v>
      </c>
      <c r="B1201" s="285"/>
      <c r="C1201" s="1515"/>
      <c r="D1201" s="157">
        <v>31931500</v>
      </c>
      <c r="E1201" s="308" t="s">
        <v>156</v>
      </c>
      <c r="F1201" s="143"/>
      <c r="G1201" s="144"/>
      <c r="H1201" s="141">
        <v>0</v>
      </c>
      <c r="I1201" s="202"/>
    </row>
    <row r="1202" spans="1:9">
      <c r="A1202" s="71">
        <v>22020103</v>
      </c>
      <c r="B1202" s="285"/>
      <c r="C1202" s="1515"/>
      <c r="D1202" s="157">
        <v>31931500</v>
      </c>
      <c r="E1202" s="308" t="s">
        <v>155</v>
      </c>
      <c r="F1202" s="143"/>
      <c r="G1202" s="144"/>
      <c r="H1202" s="141"/>
      <c r="I1202" s="202"/>
    </row>
    <row r="1203" spans="1:9">
      <c r="A1203" s="71">
        <v>22020104</v>
      </c>
      <c r="B1203" s="285"/>
      <c r="C1203" s="1515"/>
      <c r="D1203" s="157">
        <v>31931500</v>
      </c>
      <c r="E1203" s="308" t="s">
        <v>154</v>
      </c>
      <c r="F1203" s="143"/>
      <c r="G1203" s="144"/>
      <c r="H1203" s="141"/>
      <c r="I1203" s="202"/>
    </row>
    <row r="1204" spans="1:9">
      <c r="A1204" s="486">
        <v>22020300</v>
      </c>
      <c r="B1204" s="408"/>
      <c r="C1204" s="1533"/>
      <c r="D1204" s="905"/>
      <c r="E1204" s="417" t="s">
        <v>196</v>
      </c>
      <c r="F1204" s="143"/>
      <c r="G1204" s="144"/>
      <c r="H1204" s="141"/>
      <c r="I1204" s="202"/>
    </row>
    <row r="1205" spans="1:9" ht="30">
      <c r="A1205" s="544">
        <v>22020311</v>
      </c>
      <c r="B1205" s="285" t="s">
        <v>63</v>
      </c>
      <c r="C1205" s="1515"/>
      <c r="D1205" s="157">
        <v>31931500</v>
      </c>
      <c r="E1205" s="884" t="s">
        <v>379</v>
      </c>
      <c r="F1205" s="143">
        <v>37600000</v>
      </c>
      <c r="G1205" s="144">
        <v>60000000</v>
      </c>
      <c r="H1205" s="141">
        <v>49400800</v>
      </c>
      <c r="I1205" s="202">
        <v>100000000</v>
      </c>
    </row>
    <row r="1206" spans="1:9">
      <c r="A1206" s="544">
        <v>22020313</v>
      </c>
      <c r="B1206" s="285" t="s">
        <v>63</v>
      </c>
      <c r="C1206" s="1515"/>
      <c r="D1206" s="157">
        <v>31931500</v>
      </c>
      <c r="E1206" s="487" t="s">
        <v>216</v>
      </c>
      <c r="F1206" s="143">
        <v>22200000</v>
      </c>
      <c r="G1206" s="144">
        <v>1800000</v>
      </c>
      <c r="H1206" s="141">
        <v>650000</v>
      </c>
      <c r="I1206" s="202">
        <v>1800000</v>
      </c>
    </row>
    <row r="1207" spans="1:9">
      <c r="A1207" s="486">
        <v>22021000</v>
      </c>
      <c r="B1207" s="408"/>
      <c r="C1207" s="1533"/>
      <c r="D1207" s="905"/>
      <c r="E1207" s="496" t="s">
        <v>378</v>
      </c>
      <c r="F1207" s="143"/>
      <c r="G1207" s="144"/>
      <c r="H1207" s="141"/>
      <c r="I1207" s="202"/>
    </row>
    <row r="1208" spans="1:9">
      <c r="A1208" s="544">
        <v>22021003</v>
      </c>
      <c r="B1208" s="285" t="s">
        <v>63</v>
      </c>
      <c r="C1208" s="1515"/>
      <c r="D1208" s="157">
        <v>31931500</v>
      </c>
      <c r="E1208" s="325" t="s">
        <v>359</v>
      </c>
      <c r="F1208" s="143"/>
      <c r="G1208" s="144">
        <v>1000000</v>
      </c>
      <c r="H1208" s="141">
        <v>0</v>
      </c>
      <c r="I1208" s="202">
        <v>1000000</v>
      </c>
    </row>
    <row r="1209" spans="1:9">
      <c r="A1209" s="544">
        <v>22021005</v>
      </c>
      <c r="B1209" s="285" t="s">
        <v>63</v>
      </c>
      <c r="C1209" s="1515"/>
      <c r="D1209" s="157">
        <v>31931500</v>
      </c>
      <c r="E1209" s="325" t="s">
        <v>342</v>
      </c>
      <c r="F1209" s="143"/>
      <c r="G1209" s="144">
        <v>2000000</v>
      </c>
      <c r="H1209" s="141">
        <v>560000</v>
      </c>
      <c r="I1209" s="202">
        <v>2000000</v>
      </c>
    </row>
    <row r="1210" spans="1:9">
      <c r="A1210" s="544">
        <v>22021007</v>
      </c>
      <c r="B1210" s="285" t="s">
        <v>63</v>
      </c>
      <c r="C1210" s="1515"/>
      <c r="D1210" s="157">
        <v>31931500</v>
      </c>
      <c r="E1210" s="325" t="s">
        <v>377</v>
      </c>
      <c r="F1210" s="143">
        <v>760000</v>
      </c>
      <c r="G1210" s="144">
        <v>3000000</v>
      </c>
      <c r="H1210" s="141">
        <v>1800000</v>
      </c>
      <c r="I1210" s="202">
        <v>3000000</v>
      </c>
    </row>
    <row r="1211" spans="1:9">
      <c r="A1211" s="544">
        <v>22021015</v>
      </c>
      <c r="B1211" s="285" t="s">
        <v>63</v>
      </c>
      <c r="C1211" s="1515"/>
      <c r="D1211" s="157">
        <v>31931500</v>
      </c>
      <c r="E1211" s="325" t="s">
        <v>376</v>
      </c>
      <c r="F1211" s="143">
        <v>3650700.5</v>
      </c>
      <c r="G1211" s="144">
        <v>9000000</v>
      </c>
      <c r="H1211" s="141">
        <v>0</v>
      </c>
      <c r="I1211" s="202">
        <v>9000000</v>
      </c>
    </row>
    <row r="1212" spans="1:9">
      <c r="A1212" s="544">
        <v>22021017</v>
      </c>
      <c r="B1212" s="285" t="s">
        <v>63</v>
      </c>
      <c r="C1212" s="1515"/>
      <c r="D1212" s="157">
        <v>31931500</v>
      </c>
      <c r="E1212" s="325" t="s">
        <v>375</v>
      </c>
      <c r="F1212" s="143"/>
      <c r="G1212" s="144">
        <v>2000000</v>
      </c>
      <c r="H1212" s="141">
        <v>1200000</v>
      </c>
      <c r="I1212" s="202">
        <v>10000000</v>
      </c>
    </row>
    <row r="1213" spans="1:9" ht="15.75">
      <c r="A1213" s="42">
        <v>220206</v>
      </c>
      <c r="B1213" s="310"/>
      <c r="C1213" s="1515"/>
      <c r="D1213" s="174"/>
      <c r="E1213" s="492" t="s">
        <v>374</v>
      </c>
      <c r="F1213" s="143"/>
      <c r="G1213" s="144"/>
      <c r="H1213" s="141"/>
      <c r="I1213" s="202"/>
    </row>
    <row r="1214" spans="1:9" ht="15.75">
      <c r="A1214" s="491">
        <v>22020606</v>
      </c>
      <c r="B1214" s="285" t="s">
        <v>63</v>
      </c>
      <c r="C1214" s="1515"/>
      <c r="D1214" s="157">
        <v>31931500</v>
      </c>
      <c r="E1214" s="906" t="s">
        <v>373</v>
      </c>
      <c r="F1214" s="143">
        <v>14690320.76</v>
      </c>
      <c r="G1214" s="840">
        <v>130000000</v>
      </c>
      <c r="H1214" s="141">
        <v>12988000</v>
      </c>
      <c r="I1214" s="1465">
        <v>110000000</v>
      </c>
    </row>
    <row r="1215" spans="1:9">
      <c r="A1215" s="486">
        <v>22040000</v>
      </c>
      <c r="B1215" s="310"/>
      <c r="C1215" s="1533"/>
      <c r="D1215" s="905"/>
      <c r="E1215" s="417" t="s">
        <v>357</v>
      </c>
      <c r="F1215" s="143"/>
      <c r="G1215" s="144"/>
      <c r="H1215" s="141"/>
      <c r="I1215" s="202"/>
    </row>
    <row r="1216" spans="1:9">
      <c r="A1216" s="486">
        <v>22040100</v>
      </c>
      <c r="B1216" s="285" t="s">
        <v>63</v>
      </c>
      <c r="C1216" s="1533"/>
      <c r="D1216" s="905"/>
      <c r="E1216" s="417" t="s">
        <v>233</v>
      </c>
      <c r="F1216" s="143"/>
      <c r="G1216" s="144"/>
      <c r="H1216" s="141"/>
      <c r="I1216" s="202"/>
    </row>
    <row r="1217" spans="1:9" ht="26.25" thickBot="1">
      <c r="A1217" s="904">
        <v>22040109</v>
      </c>
      <c r="B1217" s="285" t="s">
        <v>63</v>
      </c>
      <c r="C1217" s="1585"/>
      <c r="D1217" s="284">
        <v>31931500</v>
      </c>
      <c r="E1217" s="903" t="s">
        <v>372</v>
      </c>
      <c r="F1217" s="403"/>
      <c r="G1217" s="402">
        <v>80000000</v>
      </c>
      <c r="H1217" s="401">
        <v>67800000</v>
      </c>
      <c r="I1217" s="902">
        <v>80000000</v>
      </c>
    </row>
    <row r="1218" spans="1:9" ht="15.75" thickBot="1">
      <c r="A1218" s="835"/>
      <c r="B1218" s="398"/>
      <c r="C1218" s="1535"/>
      <c r="D1218" s="901"/>
      <c r="E1218" s="481" t="s">
        <v>149</v>
      </c>
      <c r="F1218" s="1678">
        <f>SUM(F1164:F1197)</f>
        <v>8774426.5833333321</v>
      </c>
      <c r="G1218" s="1679">
        <f>SUM(G1164:G1197)</f>
        <v>22009045</v>
      </c>
      <c r="H1218" s="1680">
        <f>SUM(H1164:H1197)</f>
        <v>7865247.75</v>
      </c>
      <c r="I1218" s="1681">
        <f>SUM(I1164:I1197)</f>
        <v>21135696.699999999</v>
      </c>
    </row>
    <row r="1219" spans="1:9" ht="15.75" thickBot="1">
      <c r="A1219" s="830"/>
      <c r="B1219" s="390"/>
      <c r="C1219" s="1525"/>
      <c r="D1219" s="276"/>
      <c r="E1219" s="476" t="s">
        <v>148</v>
      </c>
      <c r="F1219" s="1682">
        <f>SUM(F1200:F1217)</f>
        <v>78901021.260000005</v>
      </c>
      <c r="G1219" s="1683">
        <f>SUM(G1200:G1217)</f>
        <v>289300000</v>
      </c>
      <c r="H1219" s="1684">
        <f>SUM(H1200:H1217)</f>
        <v>134398800</v>
      </c>
      <c r="I1219" s="1685">
        <f>SUM(I1200:I1217)</f>
        <v>317300000</v>
      </c>
    </row>
    <row r="1220" spans="1:9" ht="15.75" thickBot="1">
      <c r="A1220" s="894"/>
      <c r="B1220" s="351"/>
      <c r="C1220" s="1576"/>
      <c r="D1220" s="385"/>
      <c r="E1220" s="513" t="s">
        <v>0</v>
      </c>
      <c r="F1220" s="1658">
        <f>SUM(F1218:F1219)</f>
        <v>87675447.843333334</v>
      </c>
      <c r="G1220" s="1659">
        <f>SUM(G1218:G1219)</f>
        <v>311309045</v>
      </c>
      <c r="H1220" s="1660">
        <f>SUM(H1218:H1219)</f>
        <v>142264047.75</v>
      </c>
      <c r="I1220" s="1661">
        <f>SUM(I1218:I1219)</f>
        <v>338435696.69999999</v>
      </c>
    </row>
    <row r="1221" spans="1:9" ht="16.5" thickBot="1">
      <c r="A1221" s="863"/>
      <c r="B1221" s="862"/>
      <c r="C1221" s="1584"/>
      <c r="D1221" s="861"/>
      <c r="E1221" s="865"/>
      <c r="F1221" s="860"/>
      <c r="G1221" s="860"/>
      <c r="H1221" s="859"/>
      <c r="I1221" s="858"/>
    </row>
    <row r="1222" spans="1:9" ht="15.75">
      <c r="A1222" s="1819" t="s">
        <v>144</v>
      </c>
      <c r="B1222" s="1820"/>
      <c r="C1222" s="1820"/>
      <c r="D1222" s="1820"/>
      <c r="E1222" s="1820"/>
      <c r="F1222" s="1820"/>
      <c r="G1222" s="1820"/>
      <c r="H1222" s="1820"/>
      <c r="I1222" s="1821"/>
    </row>
    <row r="1223" spans="1:9" ht="15.75">
      <c r="A1223" s="1783" t="s">
        <v>143</v>
      </c>
      <c r="B1223" s="1784"/>
      <c r="C1223" s="1784"/>
      <c r="D1223" s="1784"/>
      <c r="E1223" s="1784"/>
      <c r="F1223" s="1784"/>
      <c r="G1223" s="1784"/>
      <c r="H1223" s="1784"/>
      <c r="I1223" s="1785"/>
    </row>
    <row r="1224" spans="1:9" ht="15.75">
      <c r="A1224" s="1783" t="s">
        <v>883</v>
      </c>
      <c r="B1224" s="1784"/>
      <c r="C1224" s="1784"/>
      <c r="D1224" s="1784"/>
      <c r="E1224" s="1784"/>
      <c r="F1224" s="1784"/>
      <c r="G1224" s="1784"/>
      <c r="H1224" s="1784"/>
      <c r="I1224" s="1785"/>
    </row>
    <row r="1225" spans="1:9" ht="15.75">
      <c r="A1225" s="1783" t="s">
        <v>188</v>
      </c>
      <c r="B1225" s="1784"/>
      <c r="C1225" s="1784"/>
      <c r="D1225" s="1784"/>
      <c r="E1225" s="1784"/>
      <c r="F1225" s="1784"/>
      <c r="G1225" s="1784"/>
      <c r="H1225" s="1784"/>
      <c r="I1225" s="1785"/>
    </row>
    <row r="1226" spans="1:9" ht="15.75" thickBot="1">
      <c r="A1226" s="1834" t="s">
        <v>371</v>
      </c>
      <c r="B1226" s="1835"/>
      <c r="C1226" s="1835"/>
      <c r="D1226" s="1835"/>
      <c r="E1226" s="1835"/>
      <c r="F1226" s="1835"/>
      <c r="G1226" s="1835"/>
      <c r="H1226" s="1835"/>
      <c r="I1226" s="1836"/>
    </row>
    <row r="1227" spans="1:9" ht="43.5" thickBot="1">
      <c r="A1227" s="348" t="s">
        <v>333</v>
      </c>
      <c r="B1227" s="380" t="s">
        <v>332</v>
      </c>
      <c r="C1227" s="1513" t="s">
        <v>331</v>
      </c>
      <c r="D1227" s="815" t="s">
        <v>139</v>
      </c>
      <c r="E1227" s="345" t="s">
        <v>138</v>
      </c>
      <c r="F1227" s="222" t="s">
        <v>909</v>
      </c>
      <c r="G1227" s="223" t="s">
        <v>908</v>
      </c>
      <c r="H1227" s="222" t="s">
        <v>888</v>
      </c>
      <c r="I1227" s="221" t="s">
        <v>882</v>
      </c>
    </row>
    <row r="1228" spans="1:9">
      <c r="A1228" s="843">
        <v>20000000</v>
      </c>
      <c r="B1228" s="507"/>
      <c r="C1228" s="1537"/>
      <c r="D1228" s="506"/>
      <c r="E1228" s="505" t="s">
        <v>186</v>
      </c>
      <c r="F1228" s="504"/>
      <c r="G1228" s="503"/>
      <c r="H1228" s="517"/>
      <c r="I1228" s="502"/>
    </row>
    <row r="1229" spans="1:9">
      <c r="A1229" s="842">
        <v>21000000</v>
      </c>
      <c r="B1229" s="424"/>
      <c r="C1229" s="1528"/>
      <c r="D1229" s="322"/>
      <c r="E1229" s="331" t="s">
        <v>149</v>
      </c>
      <c r="F1229" s="206"/>
      <c r="G1229" s="501"/>
      <c r="H1229" s="205"/>
      <c r="I1229" s="500"/>
    </row>
    <row r="1230" spans="1:9">
      <c r="A1230" s="842">
        <v>21010000</v>
      </c>
      <c r="B1230" s="424"/>
      <c r="C1230" s="1528"/>
      <c r="D1230" s="322"/>
      <c r="E1230" s="331" t="s">
        <v>185</v>
      </c>
      <c r="F1230" s="206"/>
      <c r="G1230" s="501"/>
      <c r="H1230" s="205"/>
      <c r="I1230" s="500"/>
    </row>
    <row r="1231" spans="1:9">
      <c r="A1231" s="327">
        <v>21010103</v>
      </c>
      <c r="B1231" s="285" t="s">
        <v>63</v>
      </c>
      <c r="C1231" s="1530"/>
      <c r="D1231" s="157">
        <v>31931500</v>
      </c>
      <c r="E1231" s="426" t="s">
        <v>184</v>
      </c>
      <c r="F1231" s="143"/>
      <c r="G1231" s="144"/>
      <c r="H1231" s="312">
        <f>G1231/12*9</f>
        <v>0</v>
      </c>
      <c r="I1231" s="202"/>
    </row>
    <row r="1232" spans="1:9">
      <c r="A1232" s="327">
        <v>21010104</v>
      </c>
      <c r="B1232" s="285"/>
      <c r="C1232" s="1530"/>
      <c r="D1232" s="157">
        <v>31931500</v>
      </c>
      <c r="E1232" s="426" t="s">
        <v>183</v>
      </c>
      <c r="F1232" s="143">
        <f>SUM(G1232/12*11)</f>
        <v>419349.33333333331</v>
      </c>
      <c r="G1232" s="202">
        <v>457472</v>
      </c>
      <c r="H1232" s="312">
        <f>G1232/12*9</f>
        <v>343104</v>
      </c>
      <c r="I1232" s="337">
        <f>SUM(G1232*110%)</f>
        <v>503219.20000000001</v>
      </c>
    </row>
    <row r="1233" spans="1:9">
      <c r="A1233" s="327">
        <v>21010105</v>
      </c>
      <c r="B1233" s="285"/>
      <c r="C1233" s="1530"/>
      <c r="D1233" s="157">
        <v>31931500</v>
      </c>
      <c r="E1233" s="426" t="s">
        <v>182</v>
      </c>
      <c r="F1233" s="143">
        <f>G1233*8/12</f>
        <v>0</v>
      </c>
      <c r="G1233" s="413"/>
      <c r="H1233" s="312">
        <f>G1233/12*9</f>
        <v>0</v>
      </c>
      <c r="I1233" s="413"/>
    </row>
    <row r="1234" spans="1:9">
      <c r="A1234" s="327">
        <v>21010106</v>
      </c>
      <c r="B1234" s="285"/>
      <c r="C1234" s="1530"/>
      <c r="D1234" s="157">
        <v>31931500</v>
      </c>
      <c r="E1234" s="426" t="s">
        <v>181</v>
      </c>
      <c r="F1234" s="143"/>
      <c r="G1234" s="202"/>
      <c r="H1234" s="312">
        <f>G1234/12*9</f>
        <v>0</v>
      </c>
      <c r="I1234" s="202"/>
    </row>
    <row r="1235" spans="1:9">
      <c r="A1235" s="334"/>
      <c r="B1235" s="595"/>
      <c r="C1235" s="1530"/>
      <c r="D1235" s="157">
        <v>31931500</v>
      </c>
      <c r="E1235" s="325" t="s">
        <v>180</v>
      </c>
      <c r="F1235" s="143"/>
      <c r="G1235" s="202">
        <v>4654400.76</v>
      </c>
      <c r="H1235" s="312">
        <v>0</v>
      </c>
      <c r="I1235" s="1763">
        <v>7200000</v>
      </c>
    </row>
    <row r="1236" spans="1:9">
      <c r="A1236" s="498"/>
      <c r="B1236" s="333"/>
      <c r="C1236" s="1530"/>
      <c r="D1236" s="332"/>
      <c r="E1236" s="331" t="s">
        <v>179</v>
      </c>
      <c r="F1236" s="163"/>
      <c r="G1236" s="489">
        <v>2100000</v>
      </c>
      <c r="H1236" s="329"/>
      <c r="I1236" s="489">
        <v>0</v>
      </c>
    </row>
    <row r="1237" spans="1:9">
      <c r="A1237" s="842">
        <v>21020000</v>
      </c>
      <c r="B1237" s="424"/>
      <c r="C1237" s="1528"/>
      <c r="D1237" s="322"/>
      <c r="E1237" s="331" t="s">
        <v>250</v>
      </c>
      <c r="F1237" s="143"/>
      <c r="G1237" s="202"/>
      <c r="H1237" s="141"/>
      <c r="I1237" s="202"/>
    </row>
    <row r="1238" spans="1:9">
      <c r="A1238" s="842">
        <v>21020300</v>
      </c>
      <c r="B1238" s="424"/>
      <c r="C1238" s="1528"/>
      <c r="D1238" s="322"/>
      <c r="E1238" s="331" t="s">
        <v>178</v>
      </c>
      <c r="F1238" s="143"/>
      <c r="G1238" s="202"/>
      <c r="H1238" s="141"/>
      <c r="I1238" s="202"/>
    </row>
    <row r="1239" spans="1:9">
      <c r="A1239" s="327">
        <v>21020301</v>
      </c>
      <c r="B1239" s="285"/>
      <c r="C1239" s="1530"/>
      <c r="D1239" s="157">
        <v>31931500</v>
      </c>
      <c r="E1239" s="325" t="s">
        <v>171</v>
      </c>
      <c r="F1239" s="143"/>
      <c r="G1239" s="202"/>
      <c r="H1239" s="312">
        <f t="shared" ref="H1239:H1247" si="75">G1239/12*9</f>
        <v>0</v>
      </c>
      <c r="I1239" s="202"/>
    </row>
    <row r="1240" spans="1:9">
      <c r="A1240" s="327">
        <v>21020302</v>
      </c>
      <c r="B1240" s="285"/>
      <c r="C1240" s="1530"/>
      <c r="D1240" s="157">
        <v>31931500</v>
      </c>
      <c r="E1240" s="325" t="s">
        <v>169</v>
      </c>
      <c r="F1240" s="143"/>
      <c r="G1240" s="202"/>
      <c r="H1240" s="312">
        <f t="shared" si="75"/>
        <v>0</v>
      </c>
      <c r="I1240" s="202"/>
    </row>
    <row r="1241" spans="1:9">
      <c r="A1241" s="327">
        <v>21020303</v>
      </c>
      <c r="B1241" s="285"/>
      <c r="C1241" s="1530"/>
      <c r="D1241" s="157">
        <v>31931500</v>
      </c>
      <c r="E1241" s="325" t="s">
        <v>167</v>
      </c>
      <c r="F1241" s="143"/>
      <c r="G1241" s="202"/>
      <c r="H1241" s="312">
        <f t="shared" si="75"/>
        <v>0</v>
      </c>
      <c r="I1241" s="202"/>
    </row>
    <row r="1242" spans="1:9">
      <c r="A1242" s="327">
        <v>21020304</v>
      </c>
      <c r="B1242" s="285"/>
      <c r="C1242" s="1530"/>
      <c r="D1242" s="157">
        <v>31931500</v>
      </c>
      <c r="E1242" s="325" t="s">
        <v>165</v>
      </c>
      <c r="F1242" s="143"/>
      <c r="G1242" s="202"/>
      <c r="H1242" s="312">
        <f t="shared" si="75"/>
        <v>0</v>
      </c>
      <c r="I1242" s="202"/>
    </row>
    <row r="1243" spans="1:9">
      <c r="A1243" s="327">
        <v>21020312</v>
      </c>
      <c r="B1243" s="285"/>
      <c r="C1243" s="1530"/>
      <c r="D1243" s="157">
        <v>31931500</v>
      </c>
      <c r="E1243" s="325" t="s">
        <v>163</v>
      </c>
      <c r="F1243" s="143"/>
      <c r="G1243" s="202"/>
      <c r="H1243" s="312">
        <f t="shared" si="75"/>
        <v>0</v>
      </c>
      <c r="I1243" s="202"/>
    </row>
    <row r="1244" spans="1:9">
      <c r="A1244" s="327">
        <v>21020315</v>
      </c>
      <c r="B1244" s="285"/>
      <c r="C1244" s="1530"/>
      <c r="D1244" s="157">
        <v>31931500</v>
      </c>
      <c r="E1244" s="325" t="s">
        <v>161</v>
      </c>
      <c r="F1244" s="143"/>
      <c r="G1244" s="202"/>
      <c r="H1244" s="312">
        <f t="shared" si="75"/>
        <v>0</v>
      </c>
      <c r="I1244" s="202"/>
    </row>
    <row r="1245" spans="1:9">
      <c r="A1245" s="327">
        <v>21020314</v>
      </c>
      <c r="B1245" s="285"/>
      <c r="C1245" s="1530"/>
      <c r="D1245" s="157">
        <v>31931500</v>
      </c>
      <c r="E1245" s="325" t="s">
        <v>177</v>
      </c>
      <c r="F1245" s="143"/>
      <c r="G1245" s="202"/>
      <c r="H1245" s="312">
        <f t="shared" si="75"/>
        <v>0</v>
      </c>
      <c r="I1245" s="202"/>
    </row>
    <row r="1246" spans="1:9">
      <c r="A1246" s="327">
        <v>21020305</v>
      </c>
      <c r="B1246" s="285"/>
      <c r="C1246" s="1530"/>
      <c r="D1246" s="157">
        <v>31931500</v>
      </c>
      <c r="E1246" s="325" t="s">
        <v>176</v>
      </c>
      <c r="F1246" s="143"/>
      <c r="G1246" s="202"/>
      <c r="H1246" s="312">
        <f t="shared" si="75"/>
        <v>0</v>
      </c>
      <c r="I1246" s="202"/>
    </row>
    <row r="1247" spans="1:9">
      <c r="A1247" s="327">
        <v>21020306</v>
      </c>
      <c r="B1247" s="285"/>
      <c r="C1247" s="1530"/>
      <c r="D1247" s="157">
        <v>31931500</v>
      </c>
      <c r="E1247" s="325" t="s">
        <v>175</v>
      </c>
      <c r="F1247" s="143"/>
      <c r="G1247" s="202"/>
      <c r="H1247" s="312">
        <f t="shared" si="75"/>
        <v>0</v>
      </c>
      <c r="I1247" s="202"/>
    </row>
    <row r="1248" spans="1:9">
      <c r="A1248" s="842">
        <v>21020400</v>
      </c>
      <c r="B1248" s="424"/>
      <c r="C1248" s="1528"/>
      <c r="D1248" s="322"/>
      <c r="E1248" s="331" t="s">
        <v>174</v>
      </c>
      <c r="F1248" s="143"/>
      <c r="G1248" s="202"/>
      <c r="H1248" s="141"/>
      <c r="I1248" s="202"/>
    </row>
    <row r="1249" spans="1:9">
      <c r="A1249" s="327">
        <v>21020401</v>
      </c>
      <c r="B1249" s="285" t="s">
        <v>63</v>
      </c>
      <c r="C1249" s="1530"/>
      <c r="D1249" s="157">
        <v>31931500</v>
      </c>
      <c r="E1249" s="325" t="s">
        <v>171</v>
      </c>
      <c r="F1249" s="143">
        <f t="shared" ref="F1249:F1254" si="76">SUM(G1249/12*11)</f>
        <v>238438.75</v>
      </c>
      <c r="G1249" s="202">
        <v>260115</v>
      </c>
      <c r="H1249" s="312">
        <f t="shared" ref="H1249:H1254" si="77">G1249/12*9</f>
        <v>195086.25</v>
      </c>
      <c r="I1249" s="337">
        <f t="shared" ref="I1249:I1254" si="78">SUM(G1249*110%)</f>
        <v>286126.5</v>
      </c>
    </row>
    <row r="1250" spans="1:9">
      <c r="A1250" s="327">
        <v>21020402</v>
      </c>
      <c r="B1250" s="285" t="s">
        <v>63</v>
      </c>
      <c r="C1250" s="1530"/>
      <c r="D1250" s="157">
        <v>31931500</v>
      </c>
      <c r="E1250" s="325" t="s">
        <v>169</v>
      </c>
      <c r="F1250" s="143">
        <f t="shared" si="76"/>
        <v>120536.16666666667</v>
      </c>
      <c r="G1250" s="202">
        <v>131494</v>
      </c>
      <c r="H1250" s="312">
        <f t="shared" si="77"/>
        <v>98620.5</v>
      </c>
      <c r="I1250" s="337">
        <f t="shared" si="78"/>
        <v>144643.40000000002</v>
      </c>
    </row>
    <row r="1251" spans="1:9">
      <c r="A1251" s="327">
        <v>21020403</v>
      </c>
      <c r="B1251" s="285" t="s">
        <v>63</v>
      </c>
      <c r="C1251" s="1530"/>
      <c r="D1251" s="157">
        <v>31931500</v>
      </c>
      <c r="E1251" s="325" t="s">
        <v>167</v>
      </c>
      <c r="F1251" s="143">
        <f t="shared" si="76"/>
        <v>39380</v>
      </c>
      <c r="G1251" s="202">
        <v>42960</v>
      </c>
      <c r="H1251" s="312">
        <f t="shared" si="77"/>
        <v>32220</v>
      </c>
      <c r="I1251" s="337">
        <f t="shared" si="78"/>
        <v>47256.000000000007</v>
      </c>
    </row>
    <row r="1252" spans="1:9">
      <c r="A1252" s="327">
        <v>21020404</v>
      </c>
      <c r="B1252" s="285" t="s">
        <v>63</v>
      </c>
      <c r="C1252" s="1530"/>
      <c r="D1252" s="157">
        <v>31931500</v>
      </c>
      <c r="E1252" s="325" t="s">
        <v>165</v>
      </c>
      <c r="F1252" s="143">
        <f t="shared" si="76"/>
        <v>30133.583333333332</v>
      </c>
      <c r="G1252" s="202">
        <v>32873</v>
      </c>
      <c r="H1252" s="312">
        <f t="shared" si="77"/>
        <v>24654.75</v>
      </c>
      <c r="I1252" s="337">
        <f t="shared" si="78"/>
        <v>36160.300000000003</v>
      </c>
    </row>
    <row r="1253" spans="1:9">
      <c r="A1253" s="327">
        <v>21020412</v>
      </c>
      <c r="B1253" s="285"/>
      <c r="C1253" s="1530"/>
      <c r="D1253" s="157">
        <v>31931500</v>
      </c>
      <c r="E1253" s="325" t="s">
        <v>163</v>
      </c>
      <c r="F1253" s="143">
        <f t="shared" si="76"/>
        <v>0</v>
      </c>
      <c r="G1253" s="202"/>
      <c r="H1253" s="312">
        <f t="shared" si="77"/>
        <v>0</v>
      </c>
      <c r="I1253" s="337">
        <f t="shared" si="78"/>
        <v>0</v>
      </c>
    </row>
    <row r="1254" spans="1:9">
      <c r="A1254" s="327">
        <v>21020415</v>
      </c>
      <c r="B1254" s="285" t="s">
        <v>63</v>
      </c>
      <c r="C1254" s="1530"/>
      <c r="D1254" s="157">
        <v>31931500</v>
      </c>
      <c r="E1254" s="325" t="s">
        <v>161</v>
      </c>
      <c r="F1254" s="143">
        <f t="shared" si="76"/>
        <v>182114.16666666666</v>
      </c>
      <c r="G1254" s="202">
        <v>198670</v>
      </c>
      <c r="H1254" s="312">
        <f t="shared" si="77"/>
        <v>149002.5</v>
      </c>
      <c r="I1254" s="337">
        <f t="shared" si="78"/>
        <v>218537.00000000003</v>
      </c>
    </row>
    <row r="1255" spans="1:9">
      <c r="A1255" s="842">
        <v>21020500</v>
      </c>
      <c r="B1255" s="424"/>
      <c r="C1255" s="1528"/>
      <c r="D1255" s="322"/>
      <c r="E1255" s="331" t="s">
        <v>173</v>
      </c>
      <c r="F1255" s="143"/>
      <c r="G1255" s="202"/>
      <c r="H1255" s="141"/>
      <c r="I1255" s="202"/>
    </row>
    <row r="1256" spans="1:9">
      <c r="A1256" s="327">
        <v>21020501</v>
      </c>
      <c r="B1256" s="285"/>
      <c r="C1256" s="1530"/>
      <c r="D1256" s="157">
        <v>31931500</v>
      </c>
      <c r="E1256" s="325" t="s">
        <v>171</v>
      </c>
      <c r="F1256" s="143">
        <f t="shared" ref="F1256:F1261" si="79">G1256*8/12</f>
        <v>0</v>
      </c>
      <c r="G1256" s="202"/>
      <c r="H1256" s="312">
        <f t="shared" ref="H1256:H1262" si="80">G1256/12*9</f>
        <v>0</v>
      </c>
      <c r="I1256" s="202"/>
    </row>
    <row r="1257" spans="1:9">
      <c r="A1257" s="498">
        <v>21020502</v>
      </c>
      <c r="B1257" s="285"/>
      <c r="C1257" s="1532"/>
      <c r="D1257" s="157">
        <v>31931500</v>
      </c>
      <c r="E1257" s="325" t="s">
        <v>169</v>
      </c>
      <c r="F1257" s="143">
        <f t="shared" si="79"/>
        <v>0</v>
      </c>
      <c r="G1257" s="202"/>
      <c r="H1257" s="312">
        <f t="shared" si="80"/>
        <v>0</v>
      </c>
      <c r="I1257" s="202"/>
    </row>
    <row r="1258" spans="1:9">
      <c r="A1258" s="498">
        <v>21020503</v>
      </c>
      <c r="B1258" s="285"/>
      <c r="C1258" s="1532"/>
      <c r="D1258" s="157">
        <v>31931500</v>
      </c>
      <c r="E1258" s="325" t="s">
        <v>167</v>
      </c>
      <c r="F1258" s="143">
        <f t="shared" si="79"/>
        <v>0</v>
      </c>
      <c r="G1258" s="202"/>
      <c r="H1258" s="312">
        <f t="shared" si="80"/>
        <v>0</v>
      </c>
      <c r="I1258" s="202"/>
    </row>
    <row r="1259" spans="1:9">
      <c r="A1259" s="498">
        <v>21020504</v>
      </c>
      <c r="B1259" s="285"/>
      <c r="C1259" s="1532"/>
      <c r="D1259" s="157">
        <v>31931500</v>
      </c>
      <c r="E1259" s="325" t="s">
        <v>165</v>
      </c>
      <c r="F1259" s="143">
        <f t="shared" si="79"/>
        <v>0</v>
      </c>
      <c r="G1259" s="202"/>
      <c r="H1259" s="312">
        <f t="shared" si="80"/>
        <v>0</v>
      </c>
      <c r="I1259" s="202"/>
    </row>
    <row r="1260" spans="1:9">
      <c r="A1260" s="498">
        <v>21020512</v>
      </c>
      <c r="B1260" s="285"/>
      <c r="C1260" s="1532"/>
      <c r="D1260" s="157">
        <v>31931500</v>
      </c>
      <c r="E1260" s="325" t="s">
        <v>163</v>
      </c>
      <c r="F1260" s="143">
        <f t="shared" si="79"/>
        <v>0</v>
      </c>
      <c r="G1260" s="202"/>
      <c r="H1260" s="312">
        <f t="shared" si="80"/>
        <v>0</v>
      </c>
      <c r="I1260" s="202"/>
    </row>
    <row r="1261" spans="1:9">
      <c r="A1261" s="498">
        <v>21020515</v>
      </c>
      <c r="B1261" s="285"/>
      <c r="C1261" s="1532"/>
      <c r="D1261" s="157">
        <v>31931500</v>
      </c>
      <c r="E1261" s="325" t="s">
        <v>161</v>
      </c>
      <c r="F1261" s="143">
        <f t="shared" si="79"/>
        <v>0</v>
      </c>
      <c r="G1261" s="202"/>
      <c r="H1261" s="312">
        <f t="shared" si="80"/>
        <v>0</v>
      </c>
      <c r="I1261" s="202"/>
    </row>
    <row r="1262" spans="1:9">
      <c r="A1262" s="498"/>
      <c r="B1262" s="285"/>
      <c r="C1262" s="1532"/>
      <c r="D1262" s="157">
        <v>31931500</v>
      </c>
      <c r="E1262" s="325" t="s">
        <v>180</v>
      </c>
      <c r="F1262" s="143"/>
      <c r="G1262" s="202"/>
      <c r="H1262" s="312">
        <f t="shared" si="80"/>
        <v>0</v>
      </c>
      <c r="I1262" s="202"/>
    </row>
    <row r="1263" spans="1:9">
      <c r="A1263" s="499">
        <v>21020600</v>
      </c>
      <c r="B1263" s="421"/>
      <c r="C1263" s="1531"/>
      <c r="D1263" s="316"/>
      <c r="E1263" s="331" t="s">
        <v>160</v>
      </c>
      <c r="F1263" s="143"/>
      <c r="G1263" s="202"/>
      <c r="H1263" s="141"/>
      <c r="I1263" s="202"/>
    </row>
    <row r="1264" spans="1:9">
      <c r="A1264" s="498">
        <v>21020602</v>
      </c>
      <c r="B1264" s="285" t="s">
        <v>63</v>
      </c>
      <c r="C1264" s="1532"/>
      <c r="D1264" s="157">
        <v>31931500</v>
      </c>
      <c r="E1264" s="426" t="s">
        <v>370</v>
      </c>
      <c r="F1264" s="143">
        <v>2954000</v>
      </c>
      <c r="G1264" s="202">
        <v>5000000</v>
      </c>
      <c r="H1264" s="312">
        <f>G1264/12*9</f>
        <v>3750000</v>
      </c>
      <c r="I1264" s="202">
        <v>5000000</v>
      </c>
    </row>
    <row r="1265" spans="1:9">
      <c r="A1265" s="498">
        <v>21020605</v>
      </c>
      <c r="B1265" s="285"/>
      <c r="C1265" s="1532"/>
      <c r="D1265" s="157">
        <v>31931500</v>
      </c>
      <c r="E1265" s="426" t="s">
        <v>159</v>
      </c>
      <c r="F1265" s="143"/>
      <c r="G1265" s="202"/>
      <c r="H1265" s="312">
        <f>G1265/12*9</f>
        <v>0</v>
      </c>
      <c r="I1265" s="202"/>
    </row>
    <row r="1266" spans="1:9">
      <c r="A1266" s="486">
        <v>22020000</v>
      </c>
      <c r="B1266" s="408"/>
      <c r="C1266" s="1533"/>
      <c r="D1266" s="303"/>
      <c r="E1266" s="417" t="s">
        <v>148</v>
      </c>
      <c r="F1266" s="143"/>
      <c r="G1266" s="202"/>
      <c r="H1266" s="141"/>
      <c r="I1266" s="202"/>
    </row>
    <row r="1267" spans="1:9">
      <c r="A1267" s="486">
        <v>22020100</v>
      </c>
      <c r="B1267" s="408"/>
      <c r="C1267" s="1533"/>
      <c r="D1267" s="303"/>
      <c r="E1267" s="417" t="s">
        <v>158</v>
      </c>
      <c r="F1267" s="143"/>
      <c r="G1267" s="202"/>
      <c r="H1267" s="141"/>
      <c r="I1267" s="202"/>
    </row>
    <row r="1268" spans="1:9">
      <c r="A1268" s="544">
        <v>22020102</v>
      </c>
      <c r="B1268" s="285" t="s">
        <v>63</v>
      </c>
      <c r="C1268" s="1515"/>
      <c r="D1268" s="157">
        <v>31931500</v>
      </c>
      <c r="E1268" s="487" t="s">
        <v>156</v>
      </c>
      <c r="F1268" s="143">
        <v>120000</v>
      </c>
      <c r="G1268" s="202">
        <v>200000</v>
      </c>
      <c r="H1268" s="141">
        <v>80000</v>
      </c>
      <c r="I1268" s="202">
        <v>200000</v>
      </c>
    </row>
    <row r="1269" spans="1:9">
      <c r="A1269" s="486">
        <v>22020300</v>
      </c>
      <c r="B1269" s="408"/>
      <c r="C1269" s="1533"/>
      <c r="D1269" s="303"/>
      <c r="E1269" s="1464" t="s">
        <v>196</v>
      </c>
      <c r="F1269" s="143"/>
      <c r="G1269" s="202"/>
      <c r="H1269" s="141"/>
      <c r="I1269" s="202"/>
    </row>
    <row r="1270" spans="1:9">
      <c r="A1270" s="544">
        <v>22020313</v>
      </c>
      <c r="B1270" s="285" t="s">
        <v>63</v>
      </c>
      <c r="C1270" s="1515"/>
      <c r="D1270" s="157">
        <v>31931500</v>
      </c>
      <c r="E1270" s="487" t="s">
        <v>216</v>
      </c>
      <c r="F1270" s="143">
        <v>28000000</v>
      </c>
      <c r="G1270" s="202">
        <v>500000</v>
      </c>
      <c r="H1270" s="141">
        <v>230000</v>
      </c>
      <c r="I1270" s="202">
        <v>500000</v>
      </c>
    </row>
    <row r="1271" spans="1:9" ht="28.5">
      <c r="A1271" s="486">
        <v>22020700</v>
      </c>
      <c r="B1271" s="408"/>
      <c r="C1271" s="1533"/>
      <c r="D1271" s="303"/>
      <c r="E1271" s="1463" t="s">
        <v>347</v>
      </c>
      <c r="F1271" s="143"/>
      <c r="G1271" s="202"/>
      <c r="H1271" s="141"/>
      <c r="I1271" s="202"/>
    </row>
    <row r="1272" spans="1:9">
      <c r="A1272" s="544">
        <v>22020702</v>
      </c>
      <c r="B1272" s="285" t="s">
        <v>63</v>
      </c>
      <c r="C1272" s="1515"/>
      <c r="D1272" s="157">
        <v>31931500</v>
      </c>
      <c r="E1272" s="325" t="s">
        <v>369</v>
      </c>
      <c r="F1272" s="143"/>
      <c r="G1272" s="202"/>
      <c r="H1272" s="141"/>
      <c r="I1272" s="202"/>
    </row>
    <row r="1273" spans="1:9">
      <c r="A1273" s="486">
        <v>22021000</v>
      </c>
      <c r="B1273" s="408"/>
      <c r="C1273" s="1533"/>
      <c r="D1273" s="303"/>
      <c r="E1273" s="1464" t="s">
        <v>151</v>
      </c>
      <c r="F1273" s="143"/>
      <c r="G1273" s="202"/>
      <c r="H1273" s="141"/>
      <c r="I1273" s="202"/>
    </row>
    <row r="1274" spans="1:9">
      <c r="A1274" s="544">
        <v>22021003</v>
      </c>
      <c r="B1274" s="285" t="s">
        <v>63</v>
      </c>
      <c r="C1274" s="1515"/>
      <c r="D1274" s="157">
        <v>31931500</v>
      </c>
      <c r="E1274" s="325" t="s">
        <v>359</v>
      </c>
      <c r="F1274" s="143">
        <v>1870000</v>
      </c>
      <c r="G1274" s="202">
        <v>2000000</v>
      </c>
      <c r="H1274" s="141">
        <v>500000</v>
      </c>
      <c r="I1274" s="202">
        <v>2000000</v>
      </c>
    </row>
    <row r="1275" spans="1:9">
      <c r="A1275" s="544">
        <v>22021004</v>
      </c>
      <c r="B1275" s="285" t="s">
        <v>63</v>
      </c>
      <c r="C1275" s="1515"/>
      <c r="D1275" s="157">
        <v>31931500</v>
      </c>
      <c r="E1275" s="325" t="s">
        <v>244</v>
      </c>
      <c r="F1275" s="143">
        <v>7000000</v>
      </c>
      <c r="G1275" s="202">
        <v>7000000</v>
      </c>
      <c r="H1275" s="141">
        <v>5000000</v>
      </c>
      <c r="I1275" s="202">
        <v>7000000</v>
      </c>
    </row>
    <row r="1276" spans="1:9">
      <c r="A1276" s="544">
        <v>22021009</v>
      </c>
      <c r="B1276" s="285" t="s">
        <v>63</v>
      </c>
      <c r="C1276" s="1515"/>
      <c r="D1276" s="157">
        <v>31931500</v>
      </c>
      <c r="E1276" s="325" t="s">
        <v>368</v>
      </c>
      <c r="F1276" s="143">
        <v>17400000</v>
      </c>
      <c r="G1276" s="202">
        <v>70000000</v>
      </c>
      <c r="H1276" s="141">
        <v>11000000</v>
      </c>
      <c r="I1276" s="202">
        <v>70000000</v>
      </c>
    </row>
    <row r="1277" spans="1:9">
      <c r="A1277" s="544">
        <v>22021017</v>
      </c>
      <c r="B1277" s="285"/>
      <c r="C1277" s="1515"/>
      <c r="D1277" s="157">
        <v>31931500</v>
      </c>
      <c r="E1277" s="325" t="s">
        <v>150</v>
      </c>
      <c r="F1277" s="143"/>
      <c r="G1277" s="202"/>
      <c r="H1277" s="141"/>
      <c r="I1277" s="202"/>
    </row>
    <row r="1278" spans="1:9">
      <c r="A1278" s="486">
        <v>22040000</v>
      </c>
      <c r="B1278" s="408"/>
      <c r="C1278" s="1533"/>
      <c r="D1278" s="303"/>
      <c r="E1278" s="1071" t="s">
        <v>357</v>
      </c>
      <c r="F1278" s="143"/>
      <c r="G1278" s="202"/>
      <c r="H1278" s="141"/>
      <c r="I1278" s="202"/>
    </row>
    <row r="1279" spans="1:9">
      <c r="A1279" s="486">
        <v>22040100</v>
      </c>
      <c r="B1279" s="408"/>
      <c r="C1279" s="1533"/>
      <c r="D1279" s="303"/>
      <c r="E1279" s="1071" t="s">
        <v>233</v>
      </c>
      <c r="F1279" s="143"/>
      <c r="G1279" s="202"/>
      <c r="H1279" s="141"/>
      <c r="I1279" s="202"/>
    </row>
    <row r="1280" spans="1:9" ht="15.75" thickBot="1">
      <c r="A1280" s="485">
        <v>22040109</v>
      </c>
      <c r="B1280" s="719" t="s">
        <v>63</v>
      </c>
      <c r="C1280" s="1534"/>
      <c r="D1280" s="284">
        <v>31931500</v>
      </c>
      <c r="E1280" s="515" t="s">
        <v>232</v>
      </c>
      <c r="F1280" s="93">
        <v>3500000</v>
      </c>
      <c r="G1280" s="451">
        <v>5000000</v>
      </c>
      <c r="H1280" s="91">
        <v>2900000</v>
      </c>
      <c r="I1280" s="451">
        <v>5000000</v>
      </c>
    </row>
    <row r="1281" spans="1:9" ht="15.75" thickBot="1">
      <c r="A1281" s="830"/>
      <c r="B1281" s="390"/>
      <c r="C1281" s="1525"/>
      <c r="D1281" s="276"/>
      <c r="E1281" s="476" t="s">
        <v>149</v>
      </c>
      <c r="F1281" s="475">
        <f>SUM(F1232:F1265)</f>
        <v>3983952</v>
      </c>
      <c r="G1281" s="474">
        <f>SUM(G1232:G1265)</f>
        <v>12877984.76</v>
      </c>
      <c r="H1281" s="473">
        <f>SUM(H1232:H1265)</f>
        <v>4592688</v>
      </c>
      <c r="I1281" s="472">
        <f>SUM(I1232:I1265)</f>
        <v>13435942.4</v>
      </c>
    </row>
    <row r="1282" spans="1:9" ht="15.75" thickBot="1">
      <c r="A1282" s="835"/>
      <c r="B1282" s="398"/>
      <c r="C1282" s="1535"/>
      <c r="D1282" s="397"/>
      <c r="E1282" s="481" t="s">
        <v>148</v>
      </c>
      <c r="F1282" s="480">
        <f>SUM(F1268:F1280)</f>
        <v>57890000</v>
      </c>
      <c r="G1282" s="479">
        <f>SUM(G1268:G1280)</f>
        <v>84700000</v>
      </c>
      <c r="H1282" s="478">
        <f>SUM(H1268:H1280)</f>
        <v>19710000</v>
      </c>
      <c r="I1282" s="477">
        <f>SUM(I1268:I1280)</f>
        <v>84700000</v>
      </c>
    </row>
    <row r="1283" spans="1:9" ht="16.5" thickBot="1">
      <c r="A1283" s="900"/>
      <c r="B1283" s="899"/>
      <c r="C1283" s="1586"/>
      <c r="D1283" s="607"/>
      <c r="E1283" s="898" t="s">
        <v>0</v>
      </c>
      <c r="F1283" s="897">
        <f>SUM(F1281:F1282)</f>
        <v>61873952</v>
      </c>
      <c r="G1283" s="896">
        <f>SUM(G1281:G1282)</f>
        <v>97577984.760000005</v>
      </c>
      <c r="H1283" s="895">
        <f>SUM(H1281:H1282)</f>
        <v>24302688</v>
      </c>
      <c r="I1283" s="800">
        <f>SUM(I1281:I1282)</f>
        <v>98135942.400000006</v>
      </c>
    </row>
    <row r="1284" spans="1:9" ht="16.5" thickBot="1">
      <c r="A1284" s="863"/>
      <c r="B1284" s="862"/>
      <c r="C1284" s="1584"/>
      <c r="D1284" s="861"/>
      <c r="E1284" s="865"/>
      <c r="F1284" s="860"/>
      <c r="G1284" s="860"/>
      <c r="H1284" s="859"/>
      <c r="I1284" s="858"/>
    </row>
    <row r="1285" spans="1:9" ht="15.75">
      <c r="A1285" s="1819" t="s">
        <v>144</v>
      </c>
      <c r="B1285" s="1820"/>
      <c r="C1285" s="1820"/>
      <c r="D1285" s="1820"/>
      <c r="E1285" s="1820"/>
      <c r="F1285" s="1820"/>
      <c r="G1285" s="1820"/>
      <c r="H1285" s="1820"/>
      <c r="I1285" s="1821"/>
    </row>
    <row r="1286" spans="1:9" ht="15.75">
      <c r="A1286" s="1783" t="s">
        <v>143</v>
      </c>
      <c r="B1286" s="1784"/>
      <c r="C1286" s="1784"/>
      <c r="D1286" s="1784"/>
      <c r="E1286" s="1784"/>
      <c r="F1286" s="1784"/>
      <c r="G1286" s="1784"/>
      <c r="H1286" s="1784"/>
      <c r="I1286" s="1785"/>
    </row>
    <row r="1287" spans="1:9" ht="15.75">
      <c r="A1287" s="1783" t="s">
        <v>883</v>
      </c>
      <c r="B1287" s="1784"/>
      <c r="C1287" s="1784"/>
      <c r="D1287" s="1784"/>
      <c r="E1287" s="1784"/>
      <c r="F1287" s="1784"/>
      <c r="G1287" s="1784"/>
      <c r="H1287" s="1784"/>
      <c r="I1287" s="1785"/>
    </row>
    <row r="1288" spans="1:9" ht="15.75">
      <c r="A1288" s="1783" t="s">
        <v>188</v>
      </c>
      <c r="B1288" s="1784"/>
      <c r="C1288" s="1784"/>
      <c r="D1288" s="1784"/>
      <c r="E1288" s="1784"/>
      <c r="F1288" s="1784"/>
      <c r="G1288" s="1784"/>
      <c r="H1288" s="1784"/>
      <c r="I1288" s="1785"/>
    </row>
    <row r="1289" spans="1:9" ht="15.75" thickBot="1">
      <c r="A1289" s="1825" t="s">
        <v>367</v>
      </c>
      <c r="B1289" s="1826"/>
      <c r="C1289" s="1826"/>
      <c r="D1289" s="1826"/>
      <c r="E1289" s="1826"/>
      <c r="F1289" s="1826"/>
      <c r="G1289" s="1826"/>
      <c r="H1289" s="1826"/>
      <c r="I1289" s="1827"/>
    </row>
    <row r="1290" spans="1:9" ht="43.5" thickBot="1">
      <c r="A1290" s="348" t="s">
        <v>333</v>
      </c>
      <c r="B1290" s="380" t="s">
        <v>332</v>
      </c>
      <c r="C1290" s="1513" t="s">
        <v>331</v>
      </c>
      <c r="D1290" s="815" t="s">
        <v>139</v>
      </c>
      <c r="E1290" s="345" t="s">
        <v>138</v>
      </c>
      <c r="F1290" s="222" t="s">
        <v>909</v>
      </c>
      <c r="G1290" s="223" t="s">
        <v>908</v>
      </c>
      <c r="H1290" s="222" t="s">
        <v>888</v>
      </c>
      <c r="I1290" s="221" t="s">
        <v>882</v>
      </c>
    </row>
    <row r="1291" spans="1:9">
      <c r="A1291" s="843">
        <v>20000000</v>
      </c>
      <c r="B1291" s="507"/>
      <c r="C1291" s="1537"/>
      <c r="D1291" s="506"/>
      <c r="E1291" s="505" t="s">
        <v>186</v>
      </c>
      <c r="F1291" s="504"/>
      <c r="G1291" s="503"/>
      <c r="H1291" s="517"/>
      <c r="I1291" s="502"/>
    </row>
    <row r="1292" spans="1:9">
      <c r="A1292" s="842">
        <v>21000000</v>
      </c>
      <c r="B1292" s="424"/>
      <c r="C1292" s="1528"/>
      <c r="D1292" s="322"/>
      <c r="E1292" s="331" t="s">
        <v>149</v>
      </c>
      <c r="F1292" s="206"/>
      <c r="G1292" s="501"/>
      <c r="H1292" s="205"/>
      <c r="I1292" s="500"/>
    </row>
    <row r="1293" spans="1:9">
      <c r="A1293" s="842">
        <v>21010000</v>
      </c>
      <c r="B1293" s="424"/>
      <c r="C1293" s="1528"/>
      <c r="D1293" s="322"/>
      <c r="E1293" s="331" t="s">
        <v>185</v>
      </c>
      <c r="F1293" s="206"/>
      <c r="G1293" s="501"/>
      <c r="H1293" s="205"/>
      <c r="I1293" s="500"/>
    </row>
    <row r="1294" spans="1:9">
      <c r="A1294" s="327">
        <v>21010103</v>
      </c>
      <c r="B1294" s="285"/>
      <c r="C1294" s="1530"/>
      <c r="D1294" s="157">
        <v>31931500</v>
      </c>
      <c r="E1294" s="426" t="s">
        <v>184</v>
      </c>
      <c r="F1294" s="143"/>
      <c r="G1294" s="144"/>
      <c r="H1294" s="312">
        <f>G1294/12*9</f>
        <v>0</v>
      </c>
      <c r="I1294" s="202"/>
    </row>
    <row r="1295" spans="1:9">
      <c r="A1295" s="327">
        <v>21010104</v>
      </c>
      <c r="B1295" s="285"/>
      <c r="C1295" s="1530"/>
      <c r="D1295" s="157">
        <v>31931500</v>
      </c>
      <c r="E1295" s="426" t="s">
        <v>183</v>
      </c>
      <c r="F1295" s="143">
        <f>G1295*8/12</f>
        <v>0</v>
      </c>
      <c r="G1295" s="144"/>
      <c r="H1295" s="312">
        <f>G1295/12*9</f>
        <v>0</v>
      </c>
      <c r="I1295" s="202"/>
    </row>
    <row r="1296" spans="1:9">
      <c r="A1296" s="327">
        <v>21010105</v>
      </c>
      <c r="B1296" s="285"/>
      <c r="C1296" s="1530"/>
      <c r="D1296" s="157">
        <v>31931500</v>
      </c>
      <c r="E1296" s="426" t="s">
        <v>182</v>
      </c>
      <c r="F1296" s="143">
        <f>G1296*8/12</f>
        <v>0</v>
      </c>
      <c r="G1296" s="144"/>
      <c r="H1296" s="312">
        <f>G1296/12*9</f>
        <v>0</v>
      </c>
      <c r="I1296" s="202"/>
    </row>
    <row r="1297" spans="1:9">
      <c r="A1297" s="327">
        <v>21010106</v>
      </c>
      <c r="B1297" s="285"/>
      <c r="C1297" s="1530"/>
      <c r="D1297" s="157">
        <v>31931500</v>
      </c>
      <c r="E1297" s="426" t="s">
        <v>181</v>
      </c>
      <c r="F1297" s="143">
        <f>G1297*8/12</f>
        <v>0</v>
      </c>
      <c r="G1297" s="144"/>
      <c r="H1297" s="312">
        <f>G1297/12*9</f>
        <v>0</v>
      </c>
      <c r="I1297" s="202"/>
    </row>
    <row r="1298" spans="1:9">
      <c r="A1298" s="334"/>
      <c r="B1298" s="285"/>
      <c r="C1298" s="1530"/>
      <c r="D1298" s="157">
        <v>31931500</v>
      </c>
      <c r="E1298" s="325" t="s">
        <v>180</v>
      </c>
      <c r="F1298" s="143">
        <f>G1298*8/12</f>
        <v>0</v>
      </c>
      <c r="G1298" s="144"/>
      <c r="H1298" s="312">
        <f>G1298/12*9</f>
        <v>0</v>
      </c>
      <c r="I1298" s="202"/>
    </row>
    <row r="1299" spans="1:9">
      <c r="A1299" s="334"/>
      <c r="B1299" s="333"/>
      <c r="C1299" s="1530"/>
      <c r="D1299" s="332"/>
      <c r="E1299" s="331" t="s">
        <v>179</v>
      </c>
      <c r="F1299" s="163"/>
      <c r="G1299" s="330"/>
      <c r="H1299" s="329"/>
      <c r="I1299" s="328">
        <v>0</v>
      </c>
    </row>
    <row r="1300" spans="1:9">
      <c r="A1300" s="842">
        <v>21020500</v>
      </c>
      <c r="B1300" s="424"/>
      <c r="C1300" s="1528"/>
      <c r="D1300" s="322"/>
      <c r="E1300" s="331" t="s">
        <v>173</v>
      </c>
      <c r="F1300" s="143">
        <f>G1300*8/12</f>
        <v>0</v>
      </c>
      <c r="G1300" s="144"/>
      <c r="H1300" s="141"/>
      <c r="I1300" s="202"/>
    </row>
    <row r="1301" spans="1:9">
      <c r="A1301" s="327">
        <v>21020301</v>
      </c>
      <c r="B1301" s="285"/>
      <c r="C1301" s="1530"/>
      <c r="D1301" s="157">
        <v>31931500</v>
      </c>
      <c r="E1301" s="325" t="s">
        <v>171</v>
      </c>
      <c r="F1301" s="143">
        <f>G1301*8/12</f>
        <v>0</v>
      </c>
      <c r="G1301" s="144"/>
      <c r="H1301" s="312">
        <f t="shared" ref="H1301:H1309" si="81">G1301/12*9</f>
        <v>0</v>
      </c>
      <c r="I1301" s="202"/>
    </row>
    <row r="1302" spans="1:9">
      <c r="A1302" s="327">
        <v>21020302</v>
      </c>
      <c r="B1302" s="285"/>
      <c r="C1302" s="1530"/>
      <c r="D1302" s="157">
        <v>31931500</v>
      </c>
      <c r="E1302" s="325" t="s">
        <v>169</v>
      </c>
      <c r="F1302" s="143">
        <f>G1302*8/12</f>
        <v>0</v>
      </c>
      <c r="G1302" s="144"/>
      <c r="H1302" s="312">
        <f t="shared" si="81"/>
        <v>0</v>
      </c>
      <c r="I1302" s="202"/>
    </row>
    <row r="1303" spans="1:9">
      <c r="A1303" s="327">
        <v>21020303</v>
      </c>
      <c r="B1303" s="285"/>
      <c r="C1303" s="1530"/>
      <c r="D1303" s="157">
        <v>31931500</v>
      </c>
      <c r="E1303" s="325" t="s">
        <v>167</v>
      </c>
      <c r="F1303" s="143">
        <f>G1303*8/12</f>
        <v>0</v>
      </c>
      <c r="G1303" s="144"/>
      <c r="H1303" s="312">
        <f t="shared" si="81"/>
        <v>0</v>
      </c>
      <c r="I1303" s="202"/>
    </row>
    <row r="1304" spans="1:9">
      <c r="A1304" s="327">
        <v>21020304</v>
      </c>
      <c r="B1304" s="285"/>
      <c r="C1304" s="1530"/>
      <c r="D1304" s="157">
        <v>31931500</v>
      </c>
      <c r="E1304" s="325" t="s">
        <v>165</v>
      </c>
      <c r="F1304" s="143">
        <f>G1304*8/12</f>
        <v>0</v>
      </c>
      <c r="G1304" s="144"/>
      <c r="H1304" s="312">
        <f t="shared" si="81"/>
        <v>0</v>
      </c>
      <c r="I1304" s="202"/>
    </row>
    <row r="1305" spans="1:9">
      <c r="A1305" s="327">
        <v>21020312</v>
      </c>
      <c r="B1305" s="285"/>
      <c r="C1305" s="1530"/>
      <c r="D1305" s="157">
        <v>31931500</v>
      </c>
      <c r="E1305" s="325" t="s">
        <v>163</v>
      </c>
      <c r="F1305" s="143"/>
      <c r="G1305" s="144"/>
      <c r="H1305" s="312">
        <f t="shared" si="81"/>
        <v>0</v>
      </c>
      <c r="I1305" s="202"/>
    </row>
    <row r="1306" spans="1:9">
      <c r="A1306" s="327">
        <v>21020315</v>
      </c>
      <c r="B1306" s="285"/>
      <c r="C1306" s="1530"/>
      <c r="D1306" s="157">
        <v>31931500</v>
      </c>
      <c r="E1306" s="325" t="s">
        <v>161</v>
      </c>
      <c r="F1306" s="143"/>
      <c r="G1306" s="144"/>
      <c r="H1306" s="312">
        <f t="shared" si="81"/>
        <v>0</v>
      </c>
      <c r="I1306" s="202"/>
    </row>
    <row r="1307" spans="1:9">
      <c r="A1307" s="327">
        <v>21020314</v>
      </c>
      <c r="B1307" s="285"/>
      <c r="C1307" s="1530"/>
      <c r="D1307" s="157">
        <v>31931500</v>
      </c>
      <c r="E1307" s="325" t="s">
        <v>177</v>
      </c>
      <c r="F1307" s="143"/>
      <c r="G1307" s="144"/>
      <c r="H1307" s="312">
        <f t="shared" si="81"/>
        <v>0</v>
      </c>
      <c r="I1307" s="202"/>
    </row>
    <row r="1308" spans="1:9">
      <c r="A1308" s="327">
        <v>21020305</v>
      </c>
      <c r="B1308" s="285"/>
      <c r="C1308" s="1530"/>
      <c r="D1308" s="157">
        <v>31931500</v>
      </c>
      <c r="E1308" s="325" t="s">
        <v>176</v>
      </c>
      <c r="F1308" s="143"/>
      <c r="G1308" s="144"/>
      <c r="H1308" s="312">
        <f t="shared" si="81"/>
        <v>0</v>
      </c>
      <c r="I1308" s="202"/>
    </row>
    <row r="1309" spans="1:9">
      <c r="A1309" s="327">
        <v>21020306</v>
      </c>
      <c r="B1309" s="285"/>
      <c r="C1309" s="1530"/>
      <c r="D1309" s="157">
        <v>31931500</v>
      </c>
      <c r="E1309" s="325" t="s">
        <v>175</v>
      </c>
      <c r="F1309" s="143"/>
      <c r="G1309" s="144"/>
      <c r="H1309" s="312">
        <f t="shared" si="81"/>
        <v>0</v>
      </c>
      <c r="I1309" s="202"/>
    </row>
    <row r="1310" spans="1:9">
      <c r="A1310" s="499">
        <v>21020600</v>
      </c>
      <c r="B1310" s="421"/>
      <c r="C1310" s="1531"/>
      <c r="D1310" s="316"/>
      <c r="E1310" s="331" t="s">
        <v>160</v>
      </c>
      <c r="F1310" s="143"/>
      <c r="G1310" s="144"/>
      <c r="H1310" s="141"/>
      <c r="I1310" s="202"/>
    </row>
    <row r="1311" spans="1:9">
      <c r="A1311" s="498">
        <v>21020605</v>
      </c>
      <c r="B1311" s="285" t="s">
        <v>63</v>
      </c>
      <c r="C1311" s="1532"/>
      <c r="D1311" s="157">
        <v>31931500</v>
      </c>
      <c r="E1311" s="426" t="s">
        <v>159</v>
      </c>
      <c r="F1311" s="143">
        <v>3800000</v>
      </c>
      <c r="G1311" s="144">
        <v>5000000</v>
      </c>
      <c r="H1311" s="312">
        <f>G1311/12*9</f>
        <v>3750000</v>
      </c>
      <c r="I1311" s="413">
        <v>5000000</v>
      </c>
    </row>
    <row r="1312" spans="1:9">
      <c r="A1312" s="486">
        <v>22020000</v>
      </c>
      <c r="B1312" s="408"/>
      <c r="C1312" s="1533"/>
      <c r="D1312" s="303"/>
      <c r="E1312" s="417" t="s">
        <v>148</v>
      </c>
      <c r="F1312" s="143"/>
      <c r="G1312" s="144"/>
      <c r="H1312" s="141"/>
      <c r="I1312" s="413"/>
    </row>
    <row r="1313" spans="1:9">
      <c r="A1313" s="486">
        <v>22020100</v>
      </c>
      <c r="B1313" s="285"/>
      <c r="C1313" s="1533"/>
      <c r="D1313" s="303"/>
      <c r="E1313" s="417" t="s">
        <v>158</v>
      </c>
      <c r="F1313" s="143"/>
      <c r="G1313" s="144"/>
      <c r="H1313" s="141"/>
      <c r="I1313" s="413"/>
    </row>
    <row r="1314" spans="1:9">
      <c r="A1314" s="544">
        <v>22020101</v>
      </c>
      <c r="B1314" s="285"/>
      <c r="C1314" s="1515"/>
      <c r="D1314" s="157">
        <v>31931500</v>
      </c>
      <c r="E1314" s="487" t="s">
        <v>157</v>
      </c>
      <c r="F1314" s="143"/>
      <c r="G1314" s="144"/>
      <c r="H1314" s="141"/>
      <c r="I1314" s="413"/>
    </row>
    <row r="1315" spans="1:9">
      <c r="A1315" s="544">
        <v>22020102</v>
      </c>
      <c r="B1315" s="285"/>
      <c r="C1315" s="1515"/>
      <c r="D1315" s="157">
        <v>31931500</v>
      </c>
      <c r="E1315" s="487" t="s">
        <v>156</v>
      </c>
      <c r="F1315" s="143"/>
      <c r="G1315" s="144"/>
      <c r="H1315" s="141"/>
      <c r="I1315" s="413"/>
    </row>
    <row r="1316" spans="1:9">
      <c r="A1316" s="544">
        <v>22020103</v>
      </c>
      <c r="B1316" s="285"/>
      <c r="C1316" s="1515"/>
      <c r="D1316" s="157">
        <v>31931500</v>
      </c>
      <c r="E1316" s="487" t="s">
        <v>155</v>
      </c>
      <c r="F1316" s="143"/>
      <c r="G1316" s="144"/>
      <c r="H1316" s="141"/>
      <c r="I1316" s="413"/>
    </row>
    <row r="1317" spans="1:9">
      <c r="A1317" s="544">
        <v>22020104</v>
      </c>
      <c r="B1317" s="285"/>
      <c r="C1317" s="1515"/>
      <c r="D1317" s="157">
        <v>31931500</v>
      </c>
      <c r="E1317" s="487" t="s">
        <v>154</v>
      </c>
      <c r="F1317" s="143"/>
      <c r="G1317" s="144"/>
      <c r="H1317" s="141"/>
      <c r="I1317" s="413"/>
    </row>
    <row r="1318" spans="1:9">
      <c r="A1318" s="486">
        <v>22020300</v>
      </c>
      <c r="B1318" s="408"/>
      <c r="C1318" s="1533"/>
      <c r="D1318" s="303"/>
      <c r="E1318" s="417" t="s">
        <v>196</v>
      </c>
      <c r="F1318" s="143"/>
      <c r="G1318" s="144"/>
      <c r="H1318" s="141"/>
      <c r="I1318" s="413"/>
    </row>
    <row r="1319" spans="1:9">
      <c r="A1319" s="544">
        <v>22020310</v>
      </c>
      <c r="B1319" s="285" t="s">
        <v>63</v>
      </c>
      <c r="C1319" s="1515"/>
      <c r="D1319" s="157">
        <v>31931500</v>
      </c>
      <c r="E1319" s="487" t="s">
        <v>366</v>
      </c>
      <c r="F1319" s="143">
        <v>113000</v>
      </c>
      <c r="G1319" s="144">
        <v>1000000</v>
      </c>
      <c r="H1319" s="141">
        <v>50000</v>
      </c>
      <c r="I1319" s="413">
        <v>1000000</v>
      </c>
    </row>
    <row r="1320" spans="1:9">
      <c r="A1320" s="544"/>
      <c r="B1320" s="285"/>
      <c r="C1320" s="1515"/>
      <c r="D1320" s="157">
        <v>31931500</v>
      </c>
      <c r="E1320" s="487" t="s">
        <v>216</v>
      </c>
      <c r="F1320" s="143"/>
      <c r="G1320" s="144"/>
      <c r="H1320" s="141"/>
      <c r="I1320" s="413"/>
    </row>
    <row r="1321" spans="1:9">
      <c r="A1321" s="486">
        <v>22040000</v>
      </c>
      <c r="B1321" s="408"/>
      <c r="C1321" s="1533"/>
      <c r="D1321" s="303"/>
      <c r="E1321" s="417" t="s">
        <v>357</v>
      </c>
      <c r="F1321" s="143"/>
      <c r="G1321" s="144"/>
      <c r="H1321" s="141"/>
      <c r="I1321" s="413"/>
    </row>
    <row r="1322" spans="1:9">
      <c r="A1322" s="486">
        <v>22040100</v>
      </c>
      <c r="B1322" s="408"/>
      <c r="C1322" s="1533"/>
      <c r="D1322" s="303"/>
      <c r="E1322" s="417" t="s">
        <v>233</v>
      </c>
      <c r="F1322" s="143"/>
      <c r="G1322" s="144"/>
      <c r="H1322" s="141"/>
      <c r="I1322" s="413"/>
    </row>
    <row r="1323" spans="1:9" ht="15.75" thickBot="1">
      <c r="A1323" s="485">
        <v>22040109</v>
      </c>
      <c r="B1323" s="285" t="s">
        <v>63</v>
      </c>
      <c r="C1323" s="1534"/>
      <c r="D1323" s="284">
        <v>31931500</v>
      </c>
      <c r="E1323" s="515" t="s">
        <v>232</v>
      </c>
      <c r="F1323" s="93">
        <v>220000</v>
      </c>
      <c r="G1323" s="453">
        <v>1000000</v>
      </c>
      <c r="H1323" s="91">
        <v>670230.43000000005</v>
      </c>
      <c r="I1323" s="483">
        <v>1000000</v>
      </c>
    </row>
    <row r="1324" spans="1:9" ht="15.75" thickBot="1">
      <c r="A1324" s="835"/>
      <c r="B1324" s="398"/>
      <c r="C1324" s="1535"/>
      <c r="D1324" s="397"/>
      <c r="E1324" s="610" t="s">
        <v>149</v>
      </c>
      <c r="F1324" s="480">
        <f>SUM(F1294:F1311)</f>
        <v>3800000</v>
      </c>
      <c r="G1324" s="479">
        <f>SUM(G1294:G1311)</f>
        <v>5000000</v>
      </c>
      <c r="H1324" s="478">
        <f>SUM(H1294:H1311)</f>
        <v>3750000</v>
      </c>
      <c r="I1324" s="477">
        <f>SUM(I1294:I1311)</f>
        <v>5000000</v>
      </c>
    </row>
    <row r="1325" spans="1:9" ht="15.75" thickBot="1">
      <c r="A1325" s="830"/>
      <c r="B1325" s="390"/>
      <c r="C1325" s="1525"/>
      <c r="D1325" s="276"/>
      <c r="E1325" s="660" t="s">
        <v>148</v>
      </c>
      <c r="F1325" s="475">
        <f>SUM(F1314:F1323)</f>
        <v>333000</v>
      </c>
      <c r="G1325" s="474">
        <f>SUM(G1314:G1323)</f>
        <v>2000000</v>
      </c>
      <c r="H1325" s="473">
        <f>SUM(H1314:H1323)</f>
        <v>720230.43</v>
      </c>
      <c r="I1325" s="472">
        <f>SUM(I1314:I1323)</f>
        <v>2000000</v>
      </c>
    </row>
    <row r="1326" spans="1:9" ht="16.5" thickBot="1">
      <c r="A1326" s="894"/>
      <c r="B1326" s="351"/>
      <c r="C1326" s="1576"/>
      <c r="D1326" s="385"/>
      <c r="E1326" s="655" t="s">
        <v>0</v>
      </c>
      <c r="F1326" s="512">
        <f>SUM(F1324:F1325)</f>
        <v>4133000</v>
      </c>
      <c r="G1326" s="511">
        <f>SUM(G1324:G1325)</f>
        <v>7000000</v>
      </c>
      <c r="H1326" s="510">
        <f>SUM(H1324:H1325)</f>
        <v>4470230.43</v>
      </c>
      <c r="I1326" s="509">
        <f>SUM(I1324:I1325)</f>
        <v>7000000</v>
      </c>
    </row>
    <row r="1327" spans="1:9" ht="15.75">
      <c r="A1327" s="863"/>
      <c r="B1327" s="862"/>
      <c r="C1327" s="1587"/>
      <c r="D1327" s="861"/>
      <c r="E1327" s="893"/>
      <c r="F1327" s="860"/>
      <c r="G1327" s="860"/>
      <c r="H1327" s="859"/>
      <c r="I1327" s="858"/>
    </row>
    <row r="1328" spans="1:9" ht="16.5" thickBot="1">
      <c r="A1328" s="863"/>
      <c r="B1328" s="862"/>
      <c r="C1328" s="1587"/>
      <c r="D1328" s="861"/>
      <c r="E1328" s="893"/>
      <c r="F1328" s="860"/>
      <c r="G1328" s="860"/>
      <c r="H1328" s="859"/>
      <c r="I1328" s="858"/>
    </row>
    <row r="1329" spans="1:9" ht="15.75">
      <c r="A1329" s="857"/>
      <c r="B1329" s="697"/>
      <c r="C1329" s="1588"/>
      <c r="D1329" s="696"/>
      <c r="E1329" s="781"/>
      <c r="F1329" s="694"/>
      <c r="G1329" s="694"/>
      <c r="H1329" s="693"/>
      <c r="I1329" s="692"/>
    </row>
    <row r="1330" spans="1:9" ht="15.75">
      <c r="A1330" s="1783" t="s">
        <v>144</v>
      </c>
      <c r="B1330" s="1784"/>
      <c r="C1330" s="1784"/>
      <c r="D1330" s="1784"/>
      <c r="E1330" s="1784"/>
      <c r="F1330" s="1784"/>
      <c r="G1330" s="1784"/>
      <c r="H1330" s="1784"/>
      <c r="I1330" s="1785"/>
    </row>
    <row r="1331" spans="1:9" ht="15.75">
      <c r="A1331" s="1783" t="s">
        <v>143</v>
      </c>
      <c r="B1331" s="1784"/>
      <c r="C1331" s="1784"/>
      <c r="D1331" s="1784"/>
      <c r="E1331" s="1784"/>
      <c r="F1331" s="1784"/>
      <c r="G1331" s="1784"/>
      <c r="H1331" s="1784"/>
      <c r="I1331" s="1785"/>
    </row>
    <row r="1332" spans="1:9" ht="15.75">
      <c r="A1332" s="1783" t="s">
        <v>883</v>
      </c>
      <c r="B1332" s="1784"/>
      <c r="C1332" s="1784"/>
      <c r="D1332" s="1784"/>
      <c r="E1332" s="1784"/>
      <c r="F1332" s="1784"/>
      <c r="G1332" s="1784"/>
      <c r="H1332" s="1784"/>
      <c r="I1332" s="1785"/>
    </row>
    <row r="1333" spans="1:9" ht="15.75">
      <c r="A1333" s="1783" t="s">
        <v>188</v>
      </c>
      <c r="B1333" s="1784"/>
      <c r="C1333" s="1784"/>
      <c r="D1333" s="1784"/>
      <c r="E1333" s="1784"/>
      <c r="F1333" s="1784"/>
      <c r="G1333" s="1784"/>
      <c r="H1333" s="1784"/>
      <c r="I1333" s="1785"/>
    </row>
    <row r="1334" spans="1:9" ht="15.75" thickBot="1">
      <c r="A1334" s="1873" t="s">
        <v>365</v>
      </c>
      <c r="B1334" s="1874"/>
      <c r="C1334" s="1874"/>
      <c r="D1334" s="1874"/>
      <c r="E1334" s="1874"/>
      <c r="F1334" s="1874"/>
      <c r="G1334" s="1874"/>
      <c r="H1334" s="1874"/>
      <c r="I1334" s="1875"/>
    </row>
    <row r="1335" spans="1:9" ht="43.5" thickBot="1">
      <c r="A1335" s="348" t="s">
        <v>142</v>
      </c>
      <c r="B1335" s="347" t="s">
        <v>141</v>
      </c>
      <c r="C1335" s="1513" t="s">
        <v>140</v>
      </c>
      <c r="D1335" s="346" t="s">
        <v>139</v>
      </c>
      <c r="E1335" s="378" t="s">
        <v>138</v>
      </c>
      <c r="F1335" s="222" t="s">
        <v>909</v>
      </c>
      <c r="G1335" s="223" t="s">
        <v>908</v>
      </c>
      <c r="H1335" s="222" t="s">
        <v>888</v>
      </c>
      <c r="I1335" s="221" t="s">
        <v>882</v>
      </c>
    </row>
    <row r="1336" spans="1:9">
      <c r="A1336" s="892">
        <v>20000000</v>
      </c>
      <c r="B1336" s="891"/>
      <c r="C1336" s="1554"/>
      <c r="D1336" s="506"/>
      <c r="E1336" s="890" t="s">
        <v>186</v>
      </c>
      <c r="F1336" s="889"/>
      <c r="G1336" s="888"/>
      <c r="H1336" s="887"/>
      <c r="I1336" s="886"/>
    </row>
    <row r="1337" spans="1:9">
      <c r="A1337" s="885">
        <v>21000000</v>
      </c>
      <c r="B1337" s="323"/>
      <c r="C1337" s="1550"/>
      <c r="D1337" s="322"/>
      <c r="E1337" s="554" t="s">
        <v>149</v>
      </c>
      <c r="F1337" s="543"/>
      <c r="G1337" s="542"/>
      <c r="H1337" s="541"/>
      <c r="I1337" s="540"/>
    </row>
    <row r="1338" spans="1:9">
      <c r="A1338" s="885">
        <v>21010000</v>
      </c>
      <c r="B1338" s="323"/>
      <c r="C1338" s="1550"/>
      <c r="D1338" s="343"/>
      <c r="E1338" s="554" t="s">
        <v>185</v>
      </c>
      <c r="F1338" s="543"/>
      <c r="G1338" s="542"/>
      <c r="H1338" s="541"/>
      <c r="I1338" s="540"/>
    </row>
    <row r="1339" spans="1:9">
      <c r="A1339" s="336">
        <v>21010103</v>
      </c>
      <c r="B1339" s="310" t="s">
        <v>63</v>
      </c>
      <c r="C1339" s="1551"/>
      <c r="D1339" s="157">
        <v>31931500</v>
      </c>
      <c r="E1339" s="426" t="s">
        <v>184</v>
      </c>
      <c r="F1339" s="101"/>
      <c r="G1339" s="100"/>
      <c r="H1339" s="312">
        <f>G1339/12*9</f>
        <v>0</v>
      </c>
      <c r="I1339" s="98"/>
    </row>
    <row r="1340" spans="1:9">
      <c r="A1340" s="336">
        <v>21010104</v>
      </c>
      <c r="B1340" s="310" t="s">
        <v>63</v>
      </c>
      <c r="C1340" s="1551"/>
      <c r="D1340" s="157">
        <v>31931500</v>
      </c>
      <c r="E1340" s="173" t="s">
        <v>183</v>
      </c>
      <c r="F1340" s="143">
        <f>SUM(G1340/12*11)</f>
        <v>164511.41666666669</v>
      </c>
      <c r="G1340" s="100">
        <v>179467</v>
      </c>
      <c r="H1340" s="312">
        <f>G1340/12*9</f>
        <v>134600.25</v>
      </c>
      <c r="I1340" s="337">
        <f>SUM(G1340*110%)</f>
        <v>197413.7</v>
      </c>
    </row>
    <row r="1341" spans="1:9">
      <c r="A1341" s="336">
        <v>21010105</v>
      </c>
      <c r="B1341" s="310" t="s">
        <v>63</v>
      </c>
      <c r="C1341" s="1551"/>
      <c r="D1341" s="157">
        <v>31931500</v>
      </c>
      <c r="E1341" s="173" t="s">
        <v>182</v>
      </c>
      <c r="F1341" s="143">
        <f>G1341*8/12</f>
        <v>0</v>
      </c>
      <c r="G1341" s="100"/>
      <c r="H1341" s="312">
        <f>G1341/12*9</f>
        <v>0</v>
      </c>
      <c r="I1341" s="98"/>
    </row>
    <row r="1342" spans="1:9">
      <c r="A1342" s="336">
        <v>21010106</v>
      </c>
      <c r="B1342" s="310" t="s">
        <v>63</v>
      </c>
      <c r="C1342" s="1551"/>
      <c r="D1342" s="157">
        <v>31931500</v>
      </c>
      <c r="E1342" s="173" t="s">
        <v>181</v>
      </c>
      <c r="F1342" s="101"/>
      <c r="G1342" s="100"/>
      <c r="H1342" s="312">
        <f>G1342/12*9</f>
        <v>0</v>
      </c>
      <c r="I1342" s="98"/>
    </row>
    <row r="1343" spans="1:9" ht="30">
      <c r="A1343" s="335"/>
      <c r="B1343" s="310" t="s">
        <v>63</v>
      </c>
      <c r="C1343" s="1551"/>
      <c r="D1343" s="157">
        <v>31931500</v>
      </c>
      <c r="E1343" s="207" t="s">
        <v>180</v>
      </c>
      <c r="F1343" s="101"/>
      <c r="G1343" s="100">
        <v>1766098.8</v>
      </c>
      <c r="H1343" s="312">
        <v>0</v>
      </c>
      <c r="I1343" s="328">
        <v>3360000</v>
      </c>
    </row>
    <row r="1344" spans="1:9">
      <c r="A1344" s="498"/>
      <c r="B1344" s="333"/>
      <c r="C1344" s="1530"/>
      <c r="D1344" s="332"/>
      <c r="E1344" s="331" t="s">
        <v>179</v>
      </c>
      <c r="F1344" s="163"/>
      <c r="G1344" s="330">
        <v>1050000</v>
      </c>
      <c r="H1344" s="329"/>
      <c r="I1344" s="489">
        <v>0</v>
      </c>
    </row>
    <row r="1345" spans="1:9">
      <c r="A1345" s="885">
        <v>21020300</v>
      </c>
      <c r="B1345" s="323"/>
      <c r="C1345" s="1550"/>
      <c r="D1345" s="343"/>
      <c r="E1345" s="331" t="s">
        <v>178</v>
      </c>
      <c r="F1345" s="101"/>
      <c r="G1345" s="100"/>
      <c r="H1345" s="99"/>
      <c r="I1345" s="98"/>
    </row>
    <row r="1346" spans="1:9">
      <c r="A1346" s="336">
        <v>21020301</v>
      </c>
      <c r="B1346" s="310"/>
      <c r="C1346" s="1551"/>
      <c r="D1346" s="157">
        <v>31931500</v>
      </c>
      <c r="E1346" s="325" t="s">
        <v>171</v>
      </c>
      <c r="F1346" s="101"/>
      <c r="G1346" s="100"/>
      <c r="H1346" s="312">
        <f t="shared" ref="H1346:H1354" si="82">G1346/12*9</f>
        <v>0</v>
      </c>
      <c r="I1346" s="98"/>
    </row>
    <row r="1347" spans="1:9">
      <c r="A1347" s="336">
        <v>21020302</v>
      </c>
      <c r="B1347" s="310"/>
      <c r="C1347" s="1551"/>
      <c r="D1347" s="157">
        <v>31931500</v>
      </c>
      <c r="E1347" s="207" t="s">
        <v>169</v>
      </c>
      <c r="F1347" s="101"/>
      <c r="G1347" s="100"/>
      <c r="H1347" s="312">
        <f t="shared" si="82"/>
        <v>0</v>
      </c>
      <c r="I1347" s="98"/>
    </row>
    <row r="1348" spans="1:9">
      <c r="A1348" s="336">
        <v>21020303</v>
      </c>
      <c r="B1348" s="310"/>
      <c r="C1348" s="1551"/>
      <c r="D1348" s="157">
        <v>31931500</v>
      </c>
      <c r="E1348" s="325" t="s">
        <v>167</v>
      </c>
      <c r="F1348" s="101"/>
      <c r="G1348" s="100"/>
      <c r="H1348" s="312">
        <f t="shared" si="82"/>
        <v>0</v>
      </c>
      <c r="I1348" s="98"/>
    </row>
    <row r="1349" spans="1:9">
      <c r="A1349" s="336">
        <v>21020304</v>
      </c>
      <c r="B1349" s="310"/>
      <c r="C1349" s="1551"/>
      <c r="D1349" s="157">
        <v>31931500</v>
      </c>
      <c r="E1349" s="207" t="s">
        <v>165</v>
      </c>
      <c r="F1349" s="101"/>
      <c r="G1349" s="100"/>
      <c r="H1349" s="312">
        <f t="shared" si="82"/>
        <v>0</v>
      </c>
      <c r="I1349" s="98"/>
    </row>
    <row r="1350" spans="1:9">
      <c r="A1350" s="336">
        <v>21020312</v>
      </c>
      <c r="B1350" s="310"/>
      <c r="C1350" s="1551"/>
      <c r="D1350" s="157">
        <v>31931500</v>
      </c>
      <c r="E1350" s="325" t="s">
        <v>163</v>
      </c>
      <c r="F1350" s="101"/>
      <c r="G1350" s="100"/>
      <c r="H1350" s="312">
        <f t="shared" si="82"/>
        <v>0</v>
      </c>
      <c r="I1350" s="98"/>
    </row>
    <row r="1351" spans="1:9">
      <c r="A1351" s="336">
        <v>21020315</v>
      </c>
      <c r="B1351" s="310"/>
      <c r="C1351" s="1551"/>
      <c r="D1351" s="157">
        <v>31931500</v>
      </c>
      <c r="E1351" s="207" t="s">
        <v>161</v>
      </c>
      <c r="F1351" s="101"/>
      <c r="G1351" s="100"/>
      <c r="H1351" s="312">
        <f t="shared" si="82"/>
        <v>0</v>
      </c>
      <c r="I1351" s="98"/>
    </row>
    <row r="1352" spans="1:9">
      <c r="A1352" s="336">
        <v>21020314</v>
      </c>
      <c r="B1352" s="310"/>
      <c r="C1352" s="1551"/>
      <c r="D1352" s="157">
        <v>31931500</v>
      </c>
      <c r="E1352" s="207" t="s">
        <v>177</v>
      </c>
      <c r="F1352" s="101"/>
      <c r="G1352" s="100"/>
      <c r="H1352" s="312">
        <f t="shared" si="82"/>
        <v>0</v>
      </c>
      <c r="I1352" s="98"/>
    </row>
    <row r="1353" spans="1:9">
      <c r="A1353" s="336">
        <v>21020305</v>
      </c>
      <c r="B1353" s="310"/>
      <c r="C1353" s="1551"/>
      <c r="D1353" s="157">
        <v>31931500</v>
      </c>
      <c r="E1353" s="207" t="s">
        <v>176</v>
      </c>
      <c r="F1353" s="101"/>
      <c r="G1353" s="100"/>
      <c r="H1353" s="312">
        <f t="shared" si="82"/>
        <v>0</v>
      </c>
      <c r="I1353" s="98"/>
    </row>
    <row r="1354" spans="1:9">
      <c r="A1354" s="336">
        <v>21020306</v>
      </c>
      <c r="B1354" s="310"/>
      <c r="C1354" s="1551"/>
      <c r="D1354" s="157">
        <v>31931500</v>
      </c>
      <c r="E1354" s="207" t="s">
        <v>175</v>
      </c>
      <c r="F1354" s="101"/>
      <c r="G1354" s="100"/>
      <c r="H1354" s="312">
        <f t="shared" si="82"/>
        <v>0</v>
      </c>
      <c r="I1354" s="98"/>
    </row>
    <row r="1355" spans="1:9">
      <c r="A1355" s="885">
        <v>21020500</v>
      </c>
      <c r="B1355" s="323"/>
      <c r="C1355" s="1550"/>
      <c r="D1355" s="343"/>
      <c r="E1355" s="331" t="s">
        <v>173</v>
      </c>
      <c r="F1355" s="101"/>
      <c r="G1355" s="100"/>
      <c r="H1355" s="99"/>
      <c r="I1355" s="98"/>
    </row>
    <row r="1356" spans="1:9">
      <c r="A1356" s="336">
        <v>21020401</v>
      </c>
      <c r="B1356" s="310" t="s">
        <v>63</v>
      </c>
      <c r="C1356" s="1551"/>
      <c r="D1356" s="157">
        <v>31931500</v>
      </c>
      <c r="E1356" s="207" t="s">
        <v>171</v>
      </c>
      <c r="F1356" s="143">
        <f t="shared" ref="F1356:F1361" si="83">SUM(G1356/12*11)</f>
        <v>63995.25</v>
      </c>
      <c r="G1356" s="100">
        <v>69813</v>
      </c>
      <c r="H1356" s="312">
        <f t="shared" ref="H1356:H1361" si="84">G1356/12*9</f>
        <v>52359.75</v>
      </c>
      <c r="I1356" s="337">
        <f t="shared" ref="I1356:I1361" si="85">SUM(G1356*110%)</f>
        <v>76794.3</v>
      </c>
    </row>
    <row r="1357" spans="1:9">
      <c r="A1357" s="336">
        <v>21020402</v>
      </c>
      <c r="B1357" s="310" t="s">
        <v>63</v>
      </c>
      <c r="C1357" s="1551"/>
      <c r="D1357" s="157">
        <v>31931500</v>
      </c>
      <c r="E1357" s="207" t="s">
        <v>169</v>
      </c>
      <c r="F1357" s="143">
        <f t="shared" si="83"/>
        <v>32903.75</v>
      </c>
      <c r="G1357" s="100">
        <v>35895</v>
      </c>
      <c r="H1357" s="312">
        <f t="shared" si="84"/>
        <v>26921.25</v>
      </c>
      <c r="I1357" s="337">
        <f t="shared" si="85"/>
        <v>39484.5</v>
      </c>
    </row>
    <row r="1358" spans="1:9">
      <c r="A1358" s="336">
        <v>21020403</v>
      </c>
      <c r="B1358" s="310" t="s">
        <v>63</v>
      </c>
      <c r="C1358" s="1551"/>
      <c r="D1358" s="157">
        <v>31931500</v>
      </c>
      <c r="E1358" s="207" t="s">
        <v>167</v>
      </c>
      <c r="F1358" s="143">
        <f t="shared" si="83"/>
        <v>5940</v>
      </c>
      <c r="G1358" s="100">
        <v>6480</v>
      </c>
      <c r="H1358" s="312">
        <f t="shared" si="84"/>
        <v>4860</v>
      </c>
      <c r="I1358" s="337">
        <f t="shared" si="85"/>
        <v>7128.0000000000009</v>
      </c>
    </row>
    <row r="1359" spans="1:9">
      <c r="A1359" s="336">
        <v>21020404</v>
      </c>
      <c r="B1359" s="310" t="s">
        <v>63</v>
      </c>
      <c r="C1359" s="1551"/>
      <c r="D1359" s="157">
        <v>31931500</v>
      </c>
      <c r="E1359" s="207" t="s">
        <v>165</v>
      </c>
      <c r="F1359" s="143">
        <f t="shared" si="83"/>
        <v>8224.3333333333321</v>
      </c>
      <c r="G1359" s="100">
        <v>8972</v>
      </c>
      <c r="H1359" s="312">
        <f t="shared" si="84"/>
        <v>6729</v>
      </c>
      <c r="I1359" s="337">
        <f t="shared" si="85"/>
        <v>9869.2000000000007</v>
      </c>
    </row>
    <row r="1360" spans="1:9">
      <c r="A1360" s="336">
        <v>21020412</v>
      </c>
      <c r="B1360" s="310"/>
      <c r="C1360" s="1551"/>
      <c r="D1360" s="157">
        <v>31931500</v>
      </c>
      <c r="E1360" s="207" t="s">
        <v>163</v>
      </c>
      <c r="F1360" s="143">
        <f t="shared" si="83"/>
        <v>0</v>
      </c>
      <c r="G1360" s="100"/>
      <c r="H1360" s="312">
        <f t="shared" si="84"/>
        <v>0</v>
      </c>
      <c r="I1360" s="337">
        <f t="shared" si="85"/>
        <v>0</v>
      </c>
    </row>
    <row r="1361" spans="1:9">
      <c r="A1361" s="336">
        <v>21020415</v>
      </c>
      <c r="B1361" s="310" t="s">
        <v>63</v>
      </c>
      <c r="C1361" s="1551"/>
      <c r="D1361" s="157">
        <v>31931500</v>
      </c>
      <c r="E1361" s="207" t="s">
        <v>161</v>
      </c>
      <c r="F1361" s="143">
        <f t="shared" si="83"/>
        <v>79724.333333333343</v>
      </c>
      <c r="G1361" s="100">
        <v>86972</v>
      </c>
      <c r="H1361" s="312">
        <f t="shared" si="84"/>
        <v>65229</v>
      </c>
      <c r="I1361" s="337">
        <f t="shared" si="85"/>
        <v>95669.200000000012</v>
      </c>
    </row>
    <row r="1362" spans="1:9">
      <c r="A1362" s="550">
        <v>21020600</v>
      </c>
      <c r="B1362" s="317"/>
      <c r="C1362" s="1540"/>
      <c r="D1362" s="368"/>
      <c r="E1362" s="331" t="s">
        <v>160</v>
      </c>
      <c r="F1362" s="101"/>
      <c r="G1362" s="100"/>
      <c r="H1362" s="99"/>
      <c r="I1362" s="98"/>
    </row>
    <row r="1363" spans="1:9">
      <c r="A1363" s="549">
        <v>21020605</v>
      </c>
      <c r="B1363" s="310" t="s">
        <v>63</v>
      </c>
      <c r="C1363" s="1541"/>
      <c r="D1363" s="157">
        <v>31931500</v>
      </c>
      <c r="E1363" s="173" t="s">
        <v>159</v>
      </c>
      <c r="F1363" s="101">
        <v>5700000</v>
      </c>
      <c r="G1363" s="100">
        <v>6000000</v>
      </c>
      <c r="H1363" s="312">
        <f>G1363/12*9</f>
        <v>4500000</v>
      </c>
      <c r="I1363" s="98">
        <v>6000000</v>
      </c>
    </row>
    <row r="1364" spans="1:9">
      <c r="A1364" s="883">
        <v>22020000</v>
      </c>
      <c r="B1364" s="291"/>
      <c r="C1364" s="1546"/>
      <c r="D1364" s="290"/>
      <c r="E1364" s="548" t="s">
        <v>148</v>
      </c>
      <c r="F1364" s="101"/>
      <c r="G1364" s="100"/>
      <c r="H1364" s="99"/>
      <c r="I1364" s="98"/>
    </row>
    <row r="1365" spans="1:9">
      <c r="A1365" s="883">
        <v>22020100</v>
      </c>
      <c r="B1365" s="291"/>
      <c r="C1365" s="1546"/>
      <c r="D1365" s="290"/>
      <c r="E1365" s="417" t="s">
        <v>158</v>
      </c>
      <c r="F1365" s="101"/>
      <c r="G1365" s="100"/>
      <c r="H1365" s="99"/>
      <c r="I1365" s="98"/>
    </row>
    <row r="1366" spans="1:9">
      <c r="A1366" s="71">
        <v>22020101</v>
      </c>
      <c r="B1366" s="285" t="s">
        <v>63</v>
      </c>
      <c r="C1366" s="1545"/>
      <c r="D1366" s="157">
        <v>31931500</v>
      </c>
      <c r="E1366" s="308" t="s">
        <v>157</v>
      </c>
      <c r="F1366" s="101">
        <v>100000</v>
      </c>
      <c r="G1366" s="100">
        <v>100000</v>
      </c>
      <c r="H1366" s="99">
        <v>54000</v>
      </c>
      <c r="I1366" s="98">
        <v>100000</v>
      </c>
    </row>
    <row r="1367" spans="1:9">
      <c r="A1367" s="71">
        <v>22020102</v>
      </c>
      <c r="B1367" s="310"/>
      <c r="C1367" s="1545"/>
      <c r="D1367" s="157">
        <v>31931500</v>
      </c>
      <c r="E1367" s="308" t="s">
        <v>156</v>
      </c>
      <c r="F1367" s="101"/>
      <c r="G1367" s="100"/>
      <c r="H1367" s="99"/>
      <c r="I1367" s="98"/>
    </row>
    <row r="1368" spans="1:9">
      <c r="A1368" s="71">
        <v>22020103</v>
      </c>
      <c r="B1368" s="310"/>
      <c r="C1368" s="1545"/>
      <c r="D1368" s="157">
        <v>31931500</v>
      </c>
      <c r="E1368" s="308" t="s">
        <v>155</v>
      </c>
      <c r="F1368" s="101"/>
      <c r="G1368" s="100"/>
      <c r="H1368" s="99"/>
      <c r="I1368" s="98"/>
    </row>
    <row r="1369" spans="1:9">
      <c r="A1369" s="71">
        <v>22020104</v>
      </c>
      <c r="B1369" s="310"/>
      <c r="C1369" s="1545"/>
      <c r="D1369" s="157">
        <v>31931500</v>
      </c>
      <c r="E1369" s="308" t="s">
        <v>154</v>
      </c>
      <c r="F1369" s="101"/>
      <c r="G1369" s="100"/>
      <c r="H1369" s="99"/>
      <c r="I1369" s="98"/>
    </row>
    <row r="1370" spans="1:9">
      <c r="A1370" s="883">
        <v>22020300</v>
      </c>
      <c r="B1370" s="291"/>
      <c r="C1370" s="1546"/>
      <c r="D1370" s="290"/>
      <c r="E1370" s="417" t="s">
        <v>196</v>
      </c>
      <c r="F1370" s="101"/>
      <c r="G1370" s="100"/>
      <c r="H1370" s="99"/>
      <c r="I1370" s="98"/>
    </row>
    <row r="1371" spans="1:9" ht="30">
      <c r="A1371" s="246">
        <v>22020311</v>
      </c>
      <c r="B1371" s="285" t="s">
        <v>63</v>
      </c>
      <c r="C1371" s="1545"/>
      <c r="D1371" s="157">
        <v>31931500</v>
      </c>
      <c r="E1371" s="884" t="s">
        <v>328</v>
      </c>
      <c r="F1371" s="101">
        <v>2900000</v>
      </c>
      <c r="G1371" s="100">
        <v>4000000</v>
      </c>
      <c r="H1371" s="99">
        <v>2750000</v>
      </c>
      <c r="I1371" s="98">
        <v>4000000</v>
      </c>
    </row>
    <row r="1372" spans="1:9">
      <c r="A1372" s="246">
        <v>22020313</v>
      </c>
      <c r="B1372" s="285" t="s">
        <v>63</v>
      </c>
      <c r="C1372" s="1545"/>
      <c r="D1372" s="157">
        <v>31931500</v>
      </c>
      <c r="E1372" s="884" t="s">
        <v>216</v>
      </c>
      <c r="F1372" s="101">
        <v>800000</v>
      </c>
      <c r="G1372" s="100">
        <v>1000000</v>
      </c>
      <c r="H1372" s="99">
        <v>780000</v>
      </c>
      <c r="I1372" s="98">
        <v>1000000</v>
      </c>
    </row>
    <row r="1373" spans="1:9">
      <c r="A1373" s="883" t="s">
        <v>364</v>
      </c>
      <c r="B1373" s="291"/>
      <c r="C1373" s="1546"/>
      <c r="D1373" s="290"/>
      <c r="E1373" s="417" t="s">
        <v>151</v>
      </c>
      <c r="F1373" s="101"/>
      <c r="G1373" s="100"/>
      <c r="H1373" s="99"/>
      <c r="I1373" s="98"/>
    </row>
    <row r="1374" spans="1:9" ht="30">
      <c r="A1374" s="246">
        <v>22021003</v>
      </c>
      <c r="B1374" s="310"/>
      <c r="C1374" s="1545"/>
      <c r="D1374" s="157">
        <v>31931500</v>
      </c>
      <c r="E1374" s="207" t="s">
        <v>359</v>
      </c>
      <c r="F1374" s="101"/>
      <c r="G1374" s="100"/>
      <c r="H1374" s="99"/>
      <c r="I1374" s="98"/>
    </row>
    <row r="1375" spans="1:9">
      <c r="A1375" s="246">
        <v>22021017</v>
      </c>
      <c r="B1375" s="285" t="s">
        <v>63</v>
      </c>
      <c r="C1375" s="1545"/>
      <c r="D1375" s="157">
        <v>31931500</v>
      </c>
      <c r="E1375" s="207" t="s">
        <v>150</v>
      </c>
      <c r="F1375" s="101">
        <v>5000000</v>
      </c>
      <c r="G1375" s="100">
        <v>5000000</v>
      </c>
      <c r="H1375" s="99">
        <v>3200000</v>
      </c>
      <c r="I1375" s="98">
        <v>5000000</v>
      </c>
    </row>
    <row r="1376" spans="1:9">
      <c r="A1376" s="883">
        <v>22040000</v>
      </c>
      <c r="B1376" s="291"/>
      <c r="C1376" s="1546"/>
      <c r="D1376" s="290"/>
      <c r="E1376" s="417" t="s">
        <v>357</v>
      </c>
      <c r="F1376" s="101"/>
      <c r="G1376" s="100"/>
      <c r="H1376" s="99"/>
      <c r="I1376" s="98"/>
    </row>
    <row r="1377" spans="1:9">
      <c r="A1377" s="883">
        <v>22040100</v>
      </c>
      <c r="B1377" s="291"/>
      <c r="C1377" s="1546"/>
      <c r="D1377" s="290"/>
      <c r="E1377" s="417" t="s">
        <v>233</v>
      </c>
      <c r="F1377" s="101"/>
      <c r="G1377" s="100"/>
      <c r="H1377" s="99"/>
      <c r="I1377" s="98"/>
    </row>
    <row r="1378" spans="1:9" ht="30.75" thickBot="1">
      <c r="A1378" s="241">
        <v>22040109</v>
      </c>
      <c r="B1378" s="719" t="s">
        <v>63</v>
      </c>
      <c r="C1378" s="1552"/>
      <c r="D1378" s="284">
        <v>31931500</v>
      </c>
      <c r="E1378" s="611" t="s">
        <v>232</v>
      </c>
      <c r="F1378" s="882">
        <v>5680000</v>
      </c>
      <c r="G1378" s="92">
        <v>7000000</v>
      </c>
      <c r="H1378" s="881">
        <v>4900000</v>
      </c>
      <c r="I1378" s="90">
        <v>7000000</v>
      </c>
    </row>
    <row r="1379" spans="1:9" ht="15.75" thickBot="1">
      <c r="A1379" s="880"/>
      <c r="B1379" s="356"/>
      <c r="C1379" s="1572"/>
      <c r="D1379" s="355"/>
      <c r="E1379" s="879" t="s">
        <v>149</v>
      </c>
      <c r="F1379" s="878">
        <f>SUM(F1340:F1363)</f>
        <v>6055299.083333333</v>
      </c>
      <c r="G1379" s="877">
        <f>SUM(G1340:G1363)</f>
        <v>9203697.8000000007</v>
      </c>
      <c r="H1379" s="703">
        <f>SUM(H1340:H1363)</f>
        <v>4790699.25</v>
      </c>
      <c r="I1379" s="702">
        <f>SUM(I1340:I1363)</f>
        <v>9786358.9000000004</v>
      </c>
    </row>
    <row r="1380" spans="1:9" ht="15.75" thickBot="1">
      <c r="A1380" s="876"/>
      <c r="B1380" s="277"/>
      <c r="C1380" s="1519"/>
      <c r="D1380" s="353"/>
      <c r="E1380" s="875" t="s">
        <v>148</v>
      </c>
      <c r="F1380" s="874">
        <f>SUM(F1366:F1378)</f>
        <v>14480000</v>
      </c>
      <c r="G1380" s="873">
        <f>SUM(G1366:G1378)</f>
        <v>17100000</v>
      </c>
      <c r="H1380" s="872">
        <f>SUM(H1366:H1378)</f>
        <v>11684000</v>
      </c>
      <c r="I1380" s="871">
        <f>SUM(I1366:I1378)</f>
        <v>17100000</v>
      </c>
    </row>
    <row r="1381" spans="1:9" ht="15.75" thickBot="1">
      <c r="A1381" s="864"/>
      <c r="B1381" s="351"/>
      <c r="C1381" s="1583"/>
      <c r="D1381" s="350"/>
      <c r="E1381" s="870" t="s">
        <v>0</v>
      </c>
      <c r="F1381" s="869">
        <f>SUM(F1379:F1380)</f>
        <v>20535299.083333332</v>
      </c>
      <c r="G1381" s="868">
        <f>SUM(G1379:G1380)</f>
        <v>26303697.800000001</v>
      </c>
      <c r="H1381" s="867">
        <f>SUM(H1379:H1380)</f>
        <v>16474699.25</v>
      </c>
      <c r="I1381" s="866">
        <f>SUM(I1379:I1380)</f>
        <v>26886358.899999999</v>
      </c>
    </row>
    <row r="1382" spans="1:9" ht="15.75" thickBot="1">
      <c r="A1382" s="863"/>
      <c r="B1382" s="862"/>
      <c r="C1382" s="1584"/>
      <c r="D1382" s="861"/>
      <c r="E1382" s="865"/>
      <c r="F1382" s="710"/>
      <c r="G1382" s="710"/>
      <c r="H1382" s="709"/>
      <c r="I1382" s="708"/>
    </row>
    <row r="1383" spans="1:9" ht="15.75">
      <c r="A1383" s="1819" t="s">
        <v>144</v>
      </c>
      <c r="B1383" s="1820"/>
      <c r="C1383" s="1820"/>
      <c r="D1383" s="1820"/>
      <c r="E1383" s="1820"/>
      <c r="F1383" s="1820"/>
      <c r="G1383" s="1820"/>
      <c r="H1383" s="1820"/>
      <c r="I1383" s="1821"/>
    </row>
    <row r="1384" spans="1:9" ht="15.75">
      <c r="A1384" s="1783" t="s">
        <v>143</v>
      </c>
      <c r="B1384" s="1784"/>
      <c r="C1384" s="1784"/>
      <c r="D1384" s="1784"/>
      <c r="E1384" s="1784"/>
      <c r="F1384" s="1784"/>
      <c r="G1384" s="1784"/>
      <c r="H1384" s="1784"/>
      <c r="I1384" s="1785"/>
    </row>
    <row r="1385" spans="1:9" ht="15.75">
      <c r="A1385" s="1783" t="s">
        <v>883</v>
      </c>
      <c r="B1385" s="1784"/>
      <c r="C1385" s="1784"/>
      <c r="D1385" s="1784"/>
      <c r="E1385" s="1784"/>
      <c r="F1385" s="1784"/>
      <c r="G1385" s="1784"/>
      <c r="H1385" s="1784"/>
      <c r="I1385" s="1785"/>
    </row>
    <row r="1386" spans="1:9" ht="15.75">
      <c r="A1386" s="1783" t="s">
        <v>188</v>
      </c>
      <c r="B1386" s="1784"/>
      <c r="C1386" s="1784"/>
      <c r="D1386" s="1784"/>
      <c r="E1386" s="1784"/>
      <c r="F1386" s="1784"/>
      <c r="G1386" s="1784"/>
      <c r="H1386" s="1784"/>
      <c r="I1386" s="1785"/>
    </row>
    <row r="1387" spans="1:9" ht="15.75" thickBot="1">
      <c r="A1387" s="1825" t="s">
        <v>363</v>
      </c>
      <c r="B1387" s="1826"/>
      <c r="C1387" s="1826"/>
      <c r="D1387" s="1826"/>
      <c r="E1387" s="1826"/>
      <c r="F1387" s="1826"/>
      <c r="G1387" s="1826"/>
      <c r="H1387" s="1826"/>
      <c r="I1387" s="1827"/>
    </row>
    <row r="1388" spans="1:9" ht="43.5" thickBot="1">
      <c r="A1388" s="348" t="s">
        <v>333</v>
      </c>
      <c r="B1388" s="347" t="s">
        <v>332</v>
      </c>
      <c r="C1388" s="1513" t="s">
        <v>331</v>
      </c>
      <c r="D1388" s="471" t="s">
        <v>362</v>
      </c>
      <c r="E1388" s="345" t="s">
        <v>138</v>
      </c>
      <c r="F1388" s="222" t="s">
        <v>909</v>
      </c>
      <c r="G1388" s="223" t="s">
        <v>908</v>
      </c>
      <c r="H1388" s="222" t="s">
        <v>888</v>
      </c>
      <c r="I1388" s="221" t="s">
        <v>882</v>
      </c>
    </row>
    <row r="1389" spans="1:9">
      <c r="A1389" s="843">
        <v>20000000</v>
      </c>
      <c r="B1389" s="507"/>
      <c r="C1389" s="1537"/>
      <c r="D1389" s="506"/>
      <c r="E1389" s="505" t="s">
        <v>186</v>
      </c>
      <c r="F1389" s="504"/>
      <c r="G1389" s="503"/>
      <c r="H1389" s="517"/>
      <c r="I1389" s="502"/>
    </row>
    <row r="1390" spans="1:9">
      <c r="A1390" s="842">
        <v>21000000</v>
      </c>
      <c r="B1390" s="424"/>
      <c r="C1390" s="1528"/>
      <c r="D1390" s="322"/>
      <c r="E1390" s="331" t="s">
        <v>149</v>
      </c>
      <c r="F1390" s="206"/>
      <c r="G1390" s="501"/>
      <c r="H1390" s="205"/>
      <c r="I1390" s="500"/>
    </row>
    <row r="1391" spans="1:9">
      <c r="A1391" s="842">
        <v>21010000</v>
      </c>
      <c r="B1391" s="424"/>
      <c r="C1391" s="1528"/>
      <c r="D1391" s="322"/>
      <c r="E1391" s="331" t="s">
        <v>185</v>
      </c>
      <c r="F1391" s="206"/>
      <c r="G1391" s="501"/>
      <c r="H1391" s="205"/>
      <c r="I1391" s="500"/>
    </row>
    <row r="1392" spans="1:9">
      <c r="A1392" s="327">
        <v>21010103</v>
      </c>
      <c r="B1392" s="285"/>
      <c r="C1392" s="1530"/>
      <c r="D1392" s="157">
        <v>31931500</v>
      </c>
      <c r="E1392" s="426" t="s">
        <v>184</v>
      </c>
      <c r="F1392" s="143"/>
      <c r="G1392" s="144"/>
      <c r="H1392" s="312">
        <f>G1392/12*9</f>
        <v>0</v>
      </c>
      <c r="I1392" s="202"/>
    </row>
    <row r="1393" spans="1:9">
      <c r="A1393" s="327">
        <v>21010104</v>
      </c>
      <c r="B1393" s="285" t="s">
        <v>63</v>
      </c>
      <c r="C1393" s="1530"/>
      <c r="D1393" s="157">
        <v>31931500</v>
      </c>
      <c r="E1393" s="426" t="s">
        <v>183</v>
      </c>
      <c r="F1393" s="143">
        <f>SUM(G1393/12*11)</f>
        <v>431426.41666666669</v>
      </c>
      <c r="G1393" s="144">
        <v>470647</v>
      </c>
      <c r="H1393" s="312">
        <f>G1393/12*9</f>
        <v>352985.25</v>
      </c>
      <c r="I1393" s="337">
        <f>SUM(G1393*110%)</f>
        <v>517711.70000000007</v>
      </c>
    </row>
    <row r="1394" spans="1:9">
      <c r="A1394" s="327">
        <v>21010105</v>
      </c>
      <c r="B1394" s="285"/>
      <c r="C1394" s="1530"/>
      <c r="D1394" s="157">
        <v>31931500</v>
      </c>
      <c r="E1394" s="426" t="s">
        <v>182</v>
      </c>
      <c r="F1394" s="143">
        <f>G1394*8/12</f>
        <v>0</v>
      </c>
      <c r="G1394" s="144"/>
      <c r="H1394" s="312">
        <f>G1394/12*9</f>
        <v>0</v>
      </c>
      <c r="I1394" s="202"/>
    </row>
    <row r="1395" spans="1:9">
      <c r="A1395" s="327">
        <v>21010106</v>
      </c>
      <c r="B1395" s="285"/>
      <c r="C1395" s="1530"/>
      <c r="D1395" s="157">
        <v>31931500</v>
      </c>
      <c r="E1395" s="426" t="s">
        <v>181</v>
      </c>
      <c r="F1395" s="143"/>
      <c r="G1395" s="144"/>
      <c r="H1395" s="312">
        <f>G1395/12*9</f>
        <v>0</v>
      </c>
      <c r="I1395" s="202"/>
    </row>
    <row r="1396" spans="1:9">
      <c r="A1396" s="334"/>
      <c r="B1396" s="285"/>
      <c r="C1396" s="1530"/>
      <c r="D1396" s="157">
        <v>31931500</v>
      </c>
      <c r="E1396" s="325" t="s">
        <v>180</v>
      </c>
      <c r="F1396" s="143"/>
      <c r="G1396" s="144">
        <v>843987.38</v>
      </c>
      <c r="H1396" s="312">
        <v>0</v>
      </c>
      <c r="I1396" s="328">
        <v>3360000</v>
      </c>
    </row>
    <row r="1397" spans="1:9">
      <c r="A1397" s="498"/>
      <c r="B1397" s="333"/>
      <c r="C1397" s="1530"/>
      <c r="D1397" s="332"/>
      <c r="E1397" s="331" t="s">
        <v>179</v>
      </c>
      <c r="F1397" s="163"/>
      <c r="G1397" s="330">
        <v>1050000</v>
      </c>
      <c r="H1397" s="329"/>
      <c r="I1397" s="489">
        <v>0</v>
      </c>
    </row>
    <row r="1398" spans="1:9">
      <c r="A1398" s="842">
        <v>21020000</v>
      </c>
      <c r="B1398" s="424"/>
      <c r="C1398" s="1528"/>
      <c r="D1398" s="322"/>
      <c r="E1398" s="331" t="s">
        <v>178</v>
      </c>
      <c r="F1398" s="143"/>
      <c r="G1398" s="144"/>
      <c r="H1398" s="141"/>
      <c r="I1398" s="202"/>
    </row>
    <row r="1399" spans="1:9">
      <c r="A1399" s="327">
        <v>21020301</v>
      </c>
      <c r="B1399" s="285"/>
      <c r="C1399" s="1530"/>
      <c r="D1399" s="157">
        <v>31931500</v>
      </c>
      <c r="E1399" s="325" t="s">
        <v>171</v>
      </c>
      <c r="F1399" s="143"/>
      <c r="G1399" s="144"/>
      <c r="H1399" s="312">
        <f t="shared" ref="H1399:H1407" si="86">G1399/12*9</f>
        <v>0</v>
      </c>
      <c r="I1399" s="202"/>
    </row>
    <row r="1400" spans="1:9">
      <c r="A1400" s="327">
        <v>21020302</v>
      </c>
      <c r="B1400" s="285"/>
      <c r="C1400" s="1530"/>
      <c r="D1400" s="157">
        <v>31931500</v>
      </c>
      <c r="E1400" s="325" t="s">
        <v>169</v>
      </c>
      <c r="F1400" s="143"/>
      <c r="G1400" s="144"/>
      <c r="H1400" s="312">
        <f t="shared" si="86"/>
        <v>0</v>
      </c>
      <c r="I1400" s="202"/>
    </row>
    <row r="1401" spans="1:9">
      <c r="A1401" s="327">
        <v>21020303</v>
      </c>
      <c r="B1401" s="285"/>
      <c r="C1401" s="1530"/>
      <c r="D1401" s="157">
        <v>31931500</v>
      </c>
      <c r="E1401" s="325" t="s">
        <v>167</v>
      </c>
      <c r="F1401" s="143"/>
      <c r="G1401" s="144"/>
      <c r="H1401" s="312">
        <f t="shared" si="86"/>
        <v>0</v>
      </c>
      <c r="I1401" s="202"/>
    </row>
    <row r="1402" spans="1:9">
      <c r="A1402" s="327">
        <v>21020304</v>
      </c>
      <c r="B1402" s="285"/>
      <c r="C1402" s="1530"/>
      <c r="D1402" s="157">
        <v>31931500</v>
      </c>
      <c r="E1402" s="325" t="s">
        <v>165</v>
      </c>
      <c r="F1402" s="143"/>
      <c r="G1402" s="144"/>
      <c r="H1402" s="312">
        <f t="shared" si="86"/>
        <v>0</v>
      </c>
      <c r="I1402" s="202"/>
    </row>
    <row r="1403" spans="1:9">
      <c r="A1403" s="327">
        <v>21020312</v>
      </c>
      <c r="B1403" s="285"/>
      <c r="C1403" s="1530"/>
      <c r="D1403" s="157">
        <v>31931500</v>
      </c>
      <c r="E1403" s="325" t="s">
        <v>163</v>
      </c>
      <c r="F1403" s="143"/>
      <c r="G1403" s="144"/>
      <c r="H1403" s="312">
        <f t="shared" si="86"/>
        <v>0</v>
      </c>
      <c r="I1403" s="202"/>
    </row>
    <row r="1404" spans="1:9">
      <c r="A1404" s="327">
        <v>21020315</v>
      </c>
      <c r="B1404" s="285"/>
      <c r="C1404" s="1530"/>
      <c r="D1404" s="157">
        <v>31931500</v>
      </c>
      <c r="E1404" s="325" t="s">
        <v>161</v>
      </c>
      <c r="F1404" s="143"/>
      <c r="G1404" s="144"/>
      <c r="H1404" s="312">
        <f t="shared" si="86"/>
        <v>0</v>
      </c>
      <c r="I1404" s="202"/>
    </row>
    <row r="1405" spans="1:9">
      <c r="A1405" s="327">
        <v>21020314</v>
      </c>
      <c r="B1405" s="285"/>
      <c r="C1405" s="1530"/>
      <c r="D1405" s="157">
        <v>31931500</v>
      </c>
      <c r="E1405" s="325" t="s">
        <v>177</v>
      </c>
      <c r="F1405" s="143"/>
      <c r="G1405" s="144"/>
      <c r="H1405" s="312">
        <f t="shared" si="86"/>
        <v>0</v>
      </c>
      <c r="I1405" s="202"/>
    </row>
    <row r="1406" spans="1:9">
      <c r="A1406" s="327">
        <v>21020305</v>
      </c>
      <c r="B1406" s="285"/>
      <c r="C1406" s="1530"/>
      <c r="D1406" s="157">
        <v>31931500</v>
      </c>
      <c r="E1406" s="325" t="s">
        <v>176</v>
      </c>
      <c r="F1406" s="143"/>
      <c r="G1406" s="144"/>
      <c r="H1406" s="312">
        <f t="shared" si="86"/>
        <v>0</v>
      </c>
      <c r="I1406" s="202"/>
    </row>
    <row r="1407" spans="1:9">
      <c r="A1407" s="327">
        <v>21020306</v>
      </c>
      <c r="B1407" s="285"/>
      <c r="C1407" s="1530"/>
      <c r="D1407" s="157">
        <v>31931500</v>
      </c>
      <c r="E1407" s="325" t="s">
        <v>175</v>
      </c>
      <c r="F1407" s="143"/>
      <c r="G1407" s="144"/>
      <c r="H1407" s="312">
        <f t="shared" si="86"/>
        <v>0</v>
      </c>
      <c r="I1407" s="202"/>
    </row>
    <row r="1408" spans="1:9">
      <c r="A1408" s="842">
        <v>21020400</v>
      </c>
      <c r="B1408" s="424"/>
      <c r="C1408" s="1528"/>
      <c r="D1408" s="322"/>
      <c r="E1408" s="331" t="s">
        <v>174</v>
      </c>
      <c r="F1408" s="143"/>
      <c r="G1408" s="144"/>
      <c r="H1408" s="141"/>
      <c r="I1408" s="202"/>
    </row>
    <row r="1409" spans="1:9">
      <c r="A1409" s="327">
        <v>21020401</v>
      </c>
      <c r="B1409" s="285" t="s">
        <v>63</v>
      </c>
      <c r="C1409" s="1530"/>
      <c r="D1409" s="157">
        <v>31931500</v>
      </c>
      <c r="E1409" s="325" t="s">
        <v>171</v>
      </c>
      <c r="F1409" s="143">
        <f t="shared" ref="F1409:F1414" si="87">G1409*8/12</f>
        <v>109816.66666666667</v>
      </c>
      <c r="G1409" s="144">
        <v>164725</v>
      </c>
      <c r="H1409" s="312">
        <f t="shared" ref="H1409:H1414" si="88">G1409/12*9</f>
        <v>123543.75</v>
      </c>
      <c r="I1409" s="337">
        <f t="shared" ref="I1409:I1414" si="89">SUM(G1409*110%)</f>
        <v>181197.50000000003</v>
      </c>
    </row>
    <row r="1410" spans="1:9">
      <c r="A1410" s="327">
        <v>21020402</v>
      </c>
      <c r="B1410" s="285" t="s">
        <v>63</v>
      </c>
      <c r="C1410" s="1530"/>
      <c r="D1410" s="157">
        <v>31931500</v>
      </c>
      <c r="E1410" s="325" t="s">
        <v>169</v>
      </c>
      <c r="F1410" s="143">
        <f t="shared" si="87"/>
        <v>62752.666666666664</v>
      </c>
      <c r="G1410" s="144">
        <v>94129</v>
      </c>
      <c r="H1410" s="312">
        <f t="shared" si="88"/>
        <v>70596.75</v>
      </c>
      <c r="I1410" s="337">
        <f t="shared" si="89"/>
        <v>103541.90000000001</v>
      </c>
    </row>
    <row r="1411" spans="1:9">
      <c r="A1411" s="327">
        <v>21020403</v>
      </c>
      <c r="B1411" s="285" t="s">
        <v>63</v>
      </c>
      <c r="C1411" s="1530"/>
      <c r="D1411" s="157">
        <v>31931500</v>
      </c>
      <c r="E1411" s="325" t="s">
        <v>167</v>
      </c>
      <c r="F1411" s="143">
        <f t="shared" si="87"/>
        <v>8640</v>
      </c>
      <c r="G1411" s="144">
        <v>12960</v>
      </c>
      <c r="H1411" s="312">
        <f t="shared" si="88"/>
        <v>9720</v>
      </c>
      <c r="I1411" s="337">
        <f t="shared" si="89"/>
        <v>14256.000000000002</v>
      </c>
    </row>
    <row r="1412" spans="1:9">
      <c r="A1412" s="327">
        <v>21020404</v>
      </c>
      <c r="B1412" s="285" t="s">
        <v>63</v>
      </c>
      <c r="C1412" s="1530"/>
      <c r="D1412" s="157">
        <v>31931500</v>
      </c>
      <c r="E1412" s="325" t="s">
        <v>165</v>
      </c>
      <c r="F1412" s="143">
        <f t="shared" si="87"/>
        <v>15688</v>
      </c>
      <c r="G1412" s="144">
        <v>23532</v>
      </c>
      <c r="H1412" s="312">
        <f t="shared" si="88"/>
        <v>17649</v>
      </c>
      <c r="I1412" s="337">
        <f t="shared" si="89"/>
        <v>25885.200000000001</v>
      </c>
    </row>
    <row r="1413" spans="1:9">
      <c r="A1413" s="327">
        <v>21020412</v>
      </c>
      <c r="B1413" s="285"/>
      <c r="C1413" s="1530"/>
      <c r="D1413" s="157">
        <v>31931500</v>
      </c>
      <c r="E1413" s="325" t="s">
        <v>163</v>
      </c>
      <c r="F1413" s="143">
        <f t="shared" si="87"/>
        <v>0</v>
      </c>
      <c r="G1413" s="144"/>
      <c r="H1413" s="312">
        <f t="shared" si="88"/>
        <v>0</v>
      </c>
      <c r="I1413" s="337">
        <f t="shared" si="89"/>
        <v>0</v>
      </c>
    </row>
    <row r="1414" spans="1:9">
      <c r="A1414" s="327">
        <v>21020415</v>
      </c>
      <c r="B1414" s="285" t="s">
        <v>63</v>
      </c>
      <c r="C1414" s="1530"/>
      <c r="D1414" s="309"/>
      <c r="E1414" s="325" t="s">
        <v>161</v>
      </c>
      <c r="F1414" s="143">
        <f t="shared" si="87"/>
        <v>119553.33333333333</v>
      </c>
      <c r="G1414" s="144">
        <v>179330</v>
      </c>
      <c r="H1414" s="312">
        <f t="shared" si="88"/>
        <v>134497.5</v>
      </c>
      <c r="I1414" s="337">
        <f t="shared" si="89"/>
        <v>197263.00000000003</v>
      </c>
    </row>
    <row r="1415" spans="1:9">
      <c r="A1415" s="842">
        <v>21020500</v>
      </c>
      <c r="B1415" s="424"/>
      <c r="C1415" s="1528"/>
      <c r="D1415" s="322"/>
      <c r="E1415" s="331" t="s">
        <v>173</v>
      </c>
      <c r="F1415" s="143"/>
      <c r="G1415" s="144"/>
      <c r="H1415" s="141"/>
      <c r="I1415" s="202"/>
    </row>
    <row r="1416" spans="1:9">
      <c r="A1416" s="327">
        <v>21020501</v>
      </c>
      <c r="B1416" s="285"/>
      <c r="C1416" s="1530"/>
      <c r="D1416" s="157">
        <v>31931500</v>
      </c>
      <c r="E1416" s="325" t="s">
        <v>171</v>
      </c>
      <c r="F1416" s="143">
        <f t="shared" ref="F1416:F1421" si="90">G1416*8/12</f>
        <v>0</v>
      </c>
      <c r="G1416" s="144"/>
      <c r="H1416" s="312">
        <f t="shared" ref="H1416:H1421" si="91">G1416/12*9</f>
        <v>0</v>
      </c>
      <c r="I1416" s="202"/>
    </row>
    <row r="1417" spans="1:9">
      <c r="A1417" s="498">
        <v>21020502</v>
      </c>
      <c r="B1417" s="285"/>
      <c r="C1417" s="1532"/>
      <c r="D1417" s="157">
        <v>31931500</v>
      </c>
      <c r="E1417" s="325" t="s">
        <v>169</v>
      </c>
      <c r="F1417" s="143">
        <f t="shared" si="90"/>
        <v>0</v>
      </c>
      <c r="G1417" s="144"/>
      <c r="H1417" s="312">
        <f t="shared" si="91"/>
        <v>0</v>
      </c>
      <c r="I1417" s="202"/>
    </row>
    <row r="1418" spans="1:9">
      <c r="A1418" s="498">
        <v>21020503</v>
      </c>
      <c r="B1418" s="285"/>
      <c r="C1418" s="1532"/>
      <c r="D1418" s="157">
        <v>31931500</v>
      </c>
      <c r="E1418" s="325" t="s">
        <v>167</v>
      </c>
      <c r="F1418" s="143">
        <f t="shared" si="90"/>
        <v>0</v>
      </c>
      <c r="G1418" s="144"/>
      <c r="H1418" s="312">
        <f t="shared" si="91"/>
        <v>0</v>
      </c>
      <c r="I1418" s="202"/>
    </row>
    <row r="1419" spans="1:9">
      <c r="A1419" s="498">
        <v>21020504</v>
      </c>
      <c r="B1419" s="285"/>
      <c r="C1419" s="1532"/>
      <c r="D1419" s="157">
        <v>31931500</v>
      </c>
      <c r="E1419" s="325" t="s">
        <v>165</v>
      </c>
      <c r="F1419" s="143">
        <f t="shared" si="90"/>
        <v>0</v>
      </c>
      <c r="G1419" s="144"/>
      <c r="H1419" s="312">
        <f t="shared" si="91"/>
        <v>0</v>
      </c>
      <c r="I1419" s="202"/>
    </row>
    <row r="1420" spans="1:9">
      <c r="A1420" s="498">
        <v>21020512</v>
      </c>
      <c r="B1420" s="285"/>
      <c r="C1420" s="1532"/>
      <c r="D1420" s="157">
        <v>31931500</v>
      </c>
      <c r="E1420" s="325" t="s">
        <v>163</v>
      </c>
      <c r="F1420" s="143">
        <f t="shared" si="90"/>
        <v>0</v>
      </c>
      <c r="G1420" s="144"/>
      <c r="H1420" s="312">
        <f t="shared" si="91"/>
        <v>0</v>
      </c>
      <c r="I1420" s="202"/>
    </row>
    <row r="1421" spans="1:9">
      <c r="A1421" s="498">
        <v>21020515</v>
      </c>
      <c r="B1421" s="285"/>
      <c r="C1421" s="1532"/>
      <c r="D1421" s="157">
        <v>31931500</v>
      </c>
      <c r="E1421" s="325" t="s">
        <v>161</v>
      </c>
      <c r="F1421" s="143">
        <f t="shared" si="90"/>
        <v>0</v>
      </c>
      <c r="G1421" s="144"/>
      <c r="H1421" s="312">
        <f t="shared" si="91"/>
        <v>0</v>
      </c>
      <c r="I1421" s="202"/>
    </row>
    <row r="1422" spans="1:9">
      <c r="A1422" s="499">
        <v>21020600</v>
      </c>
      <c r="B1422" s="421"/>
      <c r="C1422" s="1531"/>
      <c r="D1422" s="316"/>
      <c r="E1422" s="331" t="s">
        <v>160</v>
      </c>
      <c r="F1422" s="143"/>
      <c r="G1422" s="144"/>
      <c r="H1422" s="141"/>
      <c r="I1422" s="202"/>
    </row>
    <row r="1423" spans="1:9">
      <c r="A1423" s="498">
        <v>21020605</v>
      </c>
      <c r="B1423" s="285"/>
      <c r="C1423" s="1532"/>
      <c r="D1423" s="157">
        <v>31931500</v>
      </c>
      <c r="E1423" s="426" t="s">
        <v>159</v>
      </c>
      <c r="F1423" s="143"/>
      <c r="G1423" s="144"/>
      <c r="H1423" s="312">
        <f>G1423/12*9</f>
        <v>0</v>
      </c>
      <c r="I1423" s="202"/>
    </row>
    <row r="1424" spans="1:9">
      <c r="A1424" s="486">
        <v>22020000</v>
      </c>
      <c r="B1424" s="408"/>
      <c r="C1424" s="1533"/>
      <c r="D1424" s="303"/>
      <c r="E1424" s="417" t="s">
        <v>148</v>
      </c>
      <c r="F1424" s="143"/>
      <c r="G1424" s="144"/>
      <c r="H1424" s="141"/>
      <c r="I1424" s="202"/>
    </row>
    <row r="1425" spans="1:9">
      <c r="A1425" s="486">
        <v>22020100</v>
      </c>
      <c r="B1425" s="408"/>
      <c r="C1425" s="1533"/>
      <c r="D1425" s="303"/>
      <c r="E1425" s="417" t="s">
        <v>158</v>
      </c>
      <c r="F1425" s="143"/>
      <c r="G1425" s="144"/>
      <c r="H1425" s="141"/>
      <c r="I1425" s="202"/>
    </row>
    <row r="1426" spans="1:9">
      <c r="A1426" s="71">
        <v>22020101</v>
      </c>
      <c r="B1426" s="285" t="s">
        <v>63</v>
      </c>
      <c r="C1426" s="1515"/>
      <c r="D1426" s="157">
        <v>31931500</v>
      </c>
      <c r="E1426" s="308" t="s">
        <v>157</v>
      </c>
      <c r="F1426" s="143"/>
      <c r="G1426" s="144">
        <v>100000</v>
      </c>
      <c r="H1426" s="141"/>
      <c r="I1426" s="202">
        <v>100000</v>
      </c>
    </row>
    <row r="1427" spans="1:9">
      <c r="A1427" s="71">
        <v>22020102</v>
      </c>
      <c r="B1427" s="310"/>
      <c r="C1427" s="1515"/>
      <c r="D1427" s="157">
        <v>31931500</v>
      </c>
      <c r="E1427" s="308" t="s">
        <v>156</v>
      </c>
      <c r="F1427" s="143"/>
      <c r="G1427" s="144"/>
      <c r="H1427" s="141"/>
      <c r="I1427" s="202"/>
    </row>
    <row r="1428" spans="1:9">
      <c r="A1428" s="71">
        <v>22020103</v>
      </c>
      <c r="B1428" s="310"/>
      <c r="C1428" s="1515"/>
      <c r="D1428" s="157">
        <v>31931500</v>
      </c>
      <c r="E1428" s="308" t="s">
        <v>155</v>
      </c>
      <c r="F1428" s="143"/>
      <c r="G1428" s="144"/>
      <c r="H1428" s="141"/>
      <c r="I1428" s="202"/>
    </row>
    <row r="1429" spans="1:9">
      <c r="A1429" s="71">
        <v>22020104</v>
      </c>
      <c r="B1429" s="310"/>
      <c r="C1429" s="1515"/>
      <c r="D1429" s="157">
        <v>31931500</v>
      </c>
      <c r="E1429" s="308" t="s">
        <v>154</v>
      </c>
      <c r="F1429" s="143"/>
      <c r="G1429" s="144"/>
      <c r="H1429" s="141"/>
      <c r="I1429" s="202"/>
    </row>
    <row r="1430" spans="1:9" ht="15.75">
      <c r="A1430" s="42">
        <v>22020300</v>
      </c>
      <c r="B1430" s="310"/>
      <c r="C1430" s="1589"/>
      <c r="D1430" s="493"/>
      <c r="E1430" s="492" t="s">
        <v>361</v>
      </c>
      <c r="F1430" s="143"/>
      <c r="G1430" s="144"/>
      <c r="H1430" s="141"/>
      <c r="I1430" s="202"/>
    </row>
    <row r="1431" spans="1:9">
      <c r="A1431" s="544">
        <v>22020313</v>
      </c>
      <c r="B1431" s="310"/>
      <c r="C1431" s="1515"/>
      <c r="D1431" s="157">
        <v>31931500</v>
      </c>
      <c r="E1431" s="487" t="s">
        <v>216</v>
      </c>
      <c r="F1431" s="143"/>
      <c r="G1431" s="144"/>
      <c r="H1431" s="141"/>
      <c r="I1431" s="202"/>
    </row>
    <row r="1432" spans="1:9">
      <c r="A1432" s="486">
        <v>22021000</v>
      </c>
      <c r="B1432" s="310"/>
      <c r="C1432" s="1533"/>
      <c r="D1432" s="303"/>
      <c r="E1432" s="417" t="s">
        <v>151</v>
      </c>
      <c r="F1432" s="143"/>
      <c r="G1432" s="144"/>
      <c r="H1432" s="141"/>
      <c r="I1432" s="202"/>
    </row>
    <row r="1433" spans="1:9" ht="15.75" thickBot="1">
      <c r="A1433" s="485">
        <v>22021017</v>
      </c>
      <c r="B1433" s="285" t="s">
        <v>63</v>
      </c>
      <c r="C1433" s="1534"/>
      <c r="D1433" s="284">
        <v>31931500</v>
      </c>
      <c r="E1433" s="515" t="s">
        <v>150</v>
      </c>
      <c r="F1433" s="93">
        <v>870000</v>
      </c>
      <c r="G1433" s="453">
        <v>1000000</v>
      </c>
      <c r="H1433" s="91">
        <v>670000</v>
      </c>
      <c r="I1433" s="483">
        <v>1000000</v>
      </c>
    </row>
    <row r="1434" spans="1:9" ht="15.75" thickBot="1">
      <c r="A1434" s="835"/>
      <c r="B1434" s="398"/>
      <c r="C1434" s="1535"/>
      <c r="D1434" s="397"/>
      <c r="E1434" s="610" t="s">
        <v>149</v>
      </c>
      <c r="F1434" s="480">
        <f>SUM(F1392:F1423)</f>
        <v>747877.08333333337</v>
      </c>
      <c r="G1434" s="479">
        <f>SUM(G1392:G1423)</f>
        <v>2839310.38</v>
      </c>
      <c r="H1434" s="478">
        <f>SUM(H1392:H1423)</f>
        <v>708992.25</v>
      </c>
      <c r="I1434" s="477">
        <f>SUM(I1392:I1423)</f>
        <v>4399855.3</v>
      </c>
    </row>
    <row r="1435" spans="1:9" ht="15.75" thickBot="1">
      <c r="A1435" s="830"/>
      <c r="B1435" s="390"/>
      <c r="C1435" s="1525"/>
      <c r="D1435" s="276"/>
      <c r="E1435" s="660" t="s">
        <v>148</v>
      </c>
      <c r="F1435" s="475">
        <f>SUM(F1426:F1433)</f>
        <v>870000</v>
      </c>
      <c r="G1435" s="474">
        <f>SUM(G1426:G1433)</f>
        <v>1100000</v>
      </c>
      <c r="H1435" s="473">
        <f>SUM(H1426:H1433)</f>
        <v>670000</v>
      </c>
      <c r="I1435" s="472">
        <f>SUM(I1426:I1433)</f>
        <v>1100000</v>
      </c>
    </row>
    <row r="1436" spans="1:9" ht="16.5" thickBot="1">
      <c r="A1436" s="864"/>
      <c r="B1436" s="351"/>
      <c r="C1436" s="1576"/>
      <c r="D1436" s="385"/>
      <c r="E1436" s="655" t="s">
        <v>0</v>
      </c>
      <c r="F1436" s="512">
        <f>SUM(F1434:F1435)</f>
        <v>1617877.0833333335</v>
      </c>
      <c r="G1436" s="511">
        <f>SUM(G1434:G1435)</f>
        <v>3939310.38</v>
      </c>
      <c r="H1436" s="510">
        <f>SUM(H1434:H1435)</f>
        <v>1378992.25</v>
      </c>
      <c r="I1436" s="509">
        <f>SUM(I1434:I1435)</f>
        <v>5499855.2999999998</v>
      </c>
    </row>
    <row r="1437" spans="1:9" ht="16.5" thickBot="1">
      <c r="A1437" s="863"/>
      <c r="B1437" s="862"/>
      <c r="C1437" s="1584"/>
      <c r="D1437" s="861"/>
      <c r="E1437" s="711"/>
      <c r="F1437" s="860"/>
      <c r="G1437" s="860"/>
      <c r="H1437" s="859"/>
      <c r="I1437" s="858"/>
    </row>
    <row r="1438" spans="1:9" ht="15.75">
      <c r="A1438" s="857"/>
      <c r="B1438" s="697"/>
      <c r="C1438" s="1590"/>
      <c r="D1438" s="696"/>
      <c r="E1438" s="695"/>
      <c r="F1438" s="694"/>
      <c r="G1438" s="694"/>
      <c r="H1438" s="693"/>
      <c r="I1438" s="692"/>
    </row>
    <row r="1439" spans="1:9" ht="18">
      <c r="A1439" s="1792" t="s">
        <v>144</v>
      </c>
      <c r="B1439" s="1793"/>
      <c r="C1439" s="1793"/>
      <c r="D1439" s="1793"/>
      <c r="E1439" s="1793"/>
      <c r="F1439" s="1793"/>
      <c r="G1439" s="1793"/>
      <c r="H1439" s="1793"/>
      <c r="I1439" s="1794"/>
    </row>
    <row r="1440" spans="1:9" ht="15.75">
      <c r="A1440" s="1783" t="s">
        <v>143</v>
      </c>
      <c r="B1440" s="1784"/>
      <c r="C1440" s="1784"/>
      <c r="D1440" s="1784"/>
      <c r="E1440" s="1784"/>
      <c r="F1440" s="1784"/>
      <c r="G1440" s="1784"/>
      <c r="H1440" s="1784"/>
      <c r="I1440" s="1785"/>
    </row>
    <row r="1441" spans="1:9" ht="15.75">
      <c r="A1441" s="1783" t="s">
        <v>883</v>
      </c>
      <c r="B1441" s="1784"/>
      <c r="C1441" s="1784"/>
      <c r="D1441" s="1784"/>
      <c r="E1441" s="1784"/>
      <c r="F1441" s="1784"/>
      <c r="G1441" s="1784"/>
      <c r="H1441" s="1784"/>
      <c r="I1441" s="1785"/>
    </row>
    <row r="1442" spans="1:9" ht="15.75">
      <c r="A1442" s="1783" t="s">
        <v>188</v>
      </c>
      <c r="B1442" s="1784"/>
      <c r="C1442" s="1784"/>
      <c r="D1442" s="1784"/>
      <c r="E1442" s="1784"/>
      <c r="F1442" s="1784"/>
      <c r="G1442" s="1784"/>
      <c r="H1442" s="1784"/>
      <c r="I1442" s="1785"/>
    </row>
    <row r="1443" spans="1:9" ht="15.75" thickBot="1">
      <c r="A1443" s="1846" t="s">
        <v>360</v>
      </c>
      <c r="B1443" s="1847"/>
      <c r="C1443" s="1847"/>
      <c r="D1443" s="1847"/>
      <c r="E1443" s="1847"/>
      <c r="F1443" s="1847"/>
      <c r="G1443" s="1847"/>
      <c r="H1443" s="1847"/>
      <c r="I1443" s="1848"/>
    </row>
    <row r="1444" spans="1:9" ht="43.5" thickBot="1">
      <c r="A1444" s="348" t="s">
        <v>333</v>
      </c>
      <c r="B1444" s="380" t="s">
        <v>332</v>
      </c>
      <c r="C1444" s="1513" t="s">
        <v>331</v>
      </c>
      <c r="D1444" s="815" t="s">
        <v>139</v>
      </c>
      <c r="E1444" s="345" t="s">
        <v>138</v>
      </c>
      <c r="F1444" s="222" t="s">
        <v>909</v>
      </c>
      <c r="G1444" s="223" t="s">
        <v>908</v>
      </c>
      <c r="H1444" s="222" t="s">
        <v>888</v>
      </c>
      <c r="I1444" s="221" t="s">
        <v>882</v>
      </c>
    </row>
    <row r="1445" spans="1:9">
      <c r="A1445" s="843">
        <v>20000000</v>
      </c>
      <c r="B1445" s="507"/>
      <c r="C1445" s="1537"/>
      <c r="D1445" s="506"/>
      <c r="E1445" s="505" t="s">
        <v>186</v>
      </c>
      <c r="F1445" s="504"/>
      <c r="G1445" s="503"/>
      <c r="H1445" s="517"/>
      <c r="I1445" s="502"/>
    </row>
    <row r="1446" spans="1:9">
      <c r="A1446" s="842">
        <v>21000000</v>
      </c>
      <c r="B1446" s="424"/>
      <c r="C1446" s="1528"/>
      <c r="D1446" s="322"/>
      <c r="E1446" s="331" t="s">
        <v>149</v>
      </c>
      <c r="F1446" s="206"/>
      <c r="G1446" s="501"/>
      <c r="H1446" s="205"/>
      <c r="I1446" s="500"/>
    </row>
    <row r="1447" spans="1:9">
      <c r="A1447" s="842">
        <v>21010000</v>
      </c>
      <c r="B1447" s="424"/>
      <c r="C1447" s="1528"/>
      <c r="D1447" s="322"/>
      <c r="E1447" s="331" t="s">
        <v>185</v>
      </c>
      <c r="F1447" s="206"/>
      <c r="G1447" s="501"/>
      <c r="H1447" s="205"/>
      <c r="I1447" s="500"/>
    </row>
    <row r="1448" spans="1:9">
      <c r="A1448" s="327">
        <v>21010103</v>
      </c>
      <c r="B1448" s="285"/>
      <c r="C1448" s="1530"/>
      <c r="D1448" s="157">
        <v>31931500</v>
      </c>
      <c r="E1448" s="426" t="s">
        <v>184</v>
      </c>
      <c r="F1448" s="143"/>
      <c r="G1448" s="144"/>
      <c r="H1448" s="312">
        <f>G1448/12*9</f>
        <v>0</v>
      </c>
      <c r="I1448" s="202"/>
    </row>
    <row r="1449" spans="1:9">
      <c r="A1449" s="327">
        <v>21010104</v>
      </c>
      <c r="B1449" s="285"/>
      <c r="C1449" s="1530"/>
      <c r="D1449" s="157">
        <v>31931500</v>
      </c>
      <c r="E1449" s="426" t="s">
        <v>183</v>
      </c>
      <c r="F1449" s="143">
        <f>G1449*8/12</f>
        <v>0</v>
      </c>
      <c r="G1449" s="144"/>
      <c r="H1449" s="312">
        <f>G1449/12*9</f>
        <v>0</v>
      </c>
      <c r="I1449" s="202"/>
    </row>
    <row r="1450" spans="1:9">
      <c r="A1450" s="327">
        <v>21010105</v>
      </c>
      <c r="B1450" s="285"/>
      <c r="C1450" s="1530"/>
      <c r="D1450" s="157">
        <v>31931500</v>
      </c>
      <c r="E1450" s="426" t="s">
        <v>182</v>
      </c>
      <c r="F1450" s="143"/>
      <c r="G1450" s="144"/>
      <c r="H1450" s="312">
        <f>G1450/12*9</f>
        <v>0</v>
      </c>
      <c r="I1450" s="202"/>
    </row>
    <row r="1451" spans="1:9">
      <c r="A1451" s="327">
        <v>21010106</v>
      </c>
      <c r="B1451" s="285"/>
      <c r="C1451" s="1530"/>
      <c r="D1451" s="157">
        <v>31931500</v>
      </c>
      <c r="E1451" s="426" t="s">
        <v>181</v>
      </c>
      <c r="F1451" s="143"/>
      <c r="G1451" s="144"/>
      <c r="H1451" s="312">
        <f>G1451/12*9</f>
        <v>0</v>
      </c>
      <c r="I1451" s="202"/>
    </row>
    <row r="1452" spans="1:9">
      <c r="A1452" s="334"/>
      <c r="B1452" s="285"/>
      <c r="C1452" s="1530"/>
      <c r="D1452" s="157">
        <v>31931500</v>
      </c>
      <c r="E1452" s="325" t="s">
        <v>180</v>
      </c>
      <c r="F1452" s="143"/>
      <c r="G1452" s="144"/>
      <c r="H1452" s="312">
        <f>G1452/12*9</f>
        <v>0</v>
      </c>
      <c r="I1452" s="202"/>
    </row>
    <row r="1453" spans="1:9">
      <c r="A1453" s="334"/>
      <c r="B1453" s="333"/>
      <c r="C1453" s="1530"/>
      <c r="D1453" s="332"/>
      <c r="E1453" s="331" t="s">
        <v>179</v>
      </c>
      <c r="F1453" s="163"/>
      <c r="G1453" s="330"/>
      <c r="H1453" s="329"/>
      <c r="I1453" s="328">
        <v>0</v>
      </c>
    </row>
    <row r="1454" spans="1:9">
      <c r="A1454" s="842">
        <v>21020000</v>
      </c>
      <c r="B1454" s="424"/>
      <c r="C1454" s="1528"/>
      <c r="D1454" s="322"/>
      <c r="E1454" s="331" t="s">
        <v>250</v>
      </c>
      <c r="F1454" s="143"/>
      <c r="G1454" s="144"/>
      <c r="H1454" s="141"/>
      <c r="I1454" s="202"/>
    </row>
    <row r="1455" spans="1:9">
      <c r="A1455" s="842">
        <v>21020300</v>
      </c>
      <c r="B1455" s="424"/>
      <c r="C1455" s="1528"/>
      <c r="D1455" s="322"/>
      <c r="E1455" s="1657" t="s">
        <v>178</v>
      </c>
      <c r="F1455" s="143"/>
      <c r="G1455" s="144"/>
      <c r="H1455" s="141"/>
      <c r="I1455" s="202"/>
    </row>
    <row r="1456" spans="1:9">
      <c r="A1456" s="327">
        <v>21020301</v>
      </c>
      <c r="B1456" s="285"/>
      <c r="C1456" s="1530"/>
      <c r="D1456" s="157">
        <v>31931500</v>
      </c>
      <c r="E1456" s="325" t="s">
        <v>171</v>
      </c>
      <c r="F1456" s="143"/>
      <c r="G1456" s="144"/>
      <c r="H1456" s="312">
        <f t="shared" ref="H1456:H1464" si="92">G1456/12*9</f>
        <v>0</v>
      </c>
      <c r="I1456" s="202"/>
    </row>
    <row r="1457" spans="1:9">
      <c r="A1457" s="327">
        <v>21020302</v>
      </c>
      <c r="B1457" s="285"/>
      <c r="C1457" s="1530"/>
      <c r="D1457" s="157">
        <v>31931500</v>
      </c>
      <c r="E1457" s="325" t="s">
        <v>169</v>
      </c>
      <c r="F1457" s="143"/>
      <c r="G1457" s="144"/>
      <c r="H1457" s="312">
        <f t="shared" si="92"/>
        <v>0</v>
      </c>
      <c r="I1457" s="202"/>
    </row>
    <row r="1458" spans="1:9">
      <c r="A1458" s="327">
        <v>21020303</v>
      </c>
      <c r="B1458" s="285"/>
      <c r="C1458" s="1530"/>
      <c r="D1458" s="157">
        <v>31931500</v>
      </c>
      <c r="E1458" s="325" t="s">
        <v>167</v>
      </c>
      <c r="F1458" s="143"/>
      <c r="G1458" s="144"/>
      <c r="H1458" s="312">
        <f t="shared" si="92"/>
        <v>0</v>
      </c>
      <c r="I1458" s="202"/>
    </row>
    <row r="1459" spans="1:9">
      <c r="A1459" s="327">
        <v>21020304</v>
      </c>
      <c r="B1459" s="285"/>
      <c r="C1459" s="1530"/>
      <c r="D1459" s="157">
        <v>31931500</v>
      </c>
      <c r="E1459" s="325" t="s">
        <v>165</v>
      </c>
      <c r="F1459" s="143"/>
      <c r="G1459" s="144"/>
      <c r="H1459" s="312">
        <f t="shared" si="92"/>
        <v>0</v>
      </c>
      <c r="I1459" s="202"/>
    </row>
    <row r="1460" spans="1:9">
      <c r="A1460" s="327">
        <v>21020312</v>
      </c>
      <c r="B1460" s="285"/>
      <c r="C1460" s="1530"/>
      <c r="D1460" s="157">
        <v>31931500</v>
      </c>
      <c r="E1460" s="325" t="s">
        <v>163</v>
      </c>
      <c r="F1460" s="143"/>
      <c r="G1460" s="144"/>
      <c r="H1460" s="312">
        <f t="shared" si="92"/>
        <v>0</v>
      </c>
      <c r="I1460" s="202"/>
    </row>
    <row r="1461" spans="1:9">
      <c r="A1461" s="327">
        <v>21020315</v>
      </c>
      <c r="B1461" s="285"/>
      <c r="C1461" s="1530"/>
      <c r="D1461" s="157">
        <v>31931500</v>
      </c>
      <c r="E1461" s="325" t="s">
        <v>161</v>
      </c>
      <c r="F1461" s="143"/>
      <c r="G1461" s="144"/>
      <c r="H1461" s="312">
        <f t="shared" si="92"/>
        <v>0</v>
      </c>
      <c r="I1461" s="202"/>
    </row>
    <row r="1462" spans="1:9">
      <c r="A1462" s="327">
        <v>21020314</v>
      </c>
      <c r="B1462" s="285"/>
      <c r="C1462" s="1530"/>
      <c r="D1462" s="157">
        <v>31931500</v>
      </c>
      <c r="E1462" s="325" t="s">
        <v>177</v>
      </c>
      <c r="F1462" s="143"/>
      <c r="G1462" s="144"/>
      <c r="H1462" s="312">
        <f t="shared" si="92"/>
        <v>0</v>
      </c>
      <c r="I1462" s="202"/>
    </row>
    <row r="1463" spans="1:9">
      <c r="A1463" s="327">
        <v>21020305</v>
      </c>
      <c r="B1463" s="285"/>
      <c r="C1463" s="1530"/>
      <c r="D1463" s="157">
        <v>31931500</v>
      </c>
      <c r="E1463" s="325" t="s">
        <v>176</v>
      </c>
      <c r="F1463" s="143"/>
      <c r="G1463" s="144"/>
      <c r="H1463" s="312">
        <f t="shared" si="92"/>
        <v>0</v>
      </c>
      <c r="I1463" s="202"/>
    </row>
    <row r="1464" spans="1:9">
      <c r="A1464" s="327">
        <v>21020306</v>
      </c>
      <c r="B1464" s="285"/>
      <c r="C1464" s="1530"/>
      <c r="D1464" s="157">
        <v>31931500</v>
      </c>
      <c r="E1464" s="325" t="s">
        <v>175</v>
      </c>
      <c r="F1464" s="143"/>
      <c r="G1464" s="144"/>
      <c r="H1464" s="312">
        <f t="shared" si="92"/>
        <v>0</v>
      </c>
      <c r="I1464" s="202"/>
    </row>
    <row r="1465" spans="1:9">
      <c r="A1465" s="842">
        <v>21020400</v>
      </c>
      <c r="B1465" s="424"/>
      <c r="C1465" s="1528"/>
      <c r="D1465" s="322"/>
      <c r="E1465" s="331" t="s">
        <v>174</v>
      </c>
      <c r="F1465" s="143"/>
      <c r="G1465" s="144"/>
      <c r="H1465" s="141"/>
      <c r="I1465" s="202"/>
    </row>
    <row r="1466" spans="1:9">
      <c r="A1466" s="327">
        <v>21020401</v>
      </c>
      <c r="B1466" s="285"/>
      <c r="C1466" s="1530"/>
      <c r="D1466" s="157">
        <v>31931500</v>
      </c>
      <c r="E1466" s="325" t="s">
        <v>171</v>
      </c>
      <c r="F1466" s="143">
        <f t="shared" ref="F1466:F1471" si="93">G1466*8/12</f>
        <v>0</v>
      </c>
      <c r="G1466" s="144"/>
      <c r="H1466" s="312">
        <f t="shared" ref="H1466:H1471" si="94">G1466/12*9</f>
        <v>0</v>
      </c>
      <c r="I1466" s="202"/>
    </row>
    <row r="1467" spans="1:9">
      <c r="A1467" s="327">
        <v>21020402</v>
      </c>
      <c r="B1467" s="285"/>
      <c r="C1467" s="1530"/>
      <c r="D1467" s="157">
        <v>31931500</v>
      </c>
      <c r="E1467" s="325" t="s">
        <v>169</v>
      </c>
      <c r="F1467" s="143">
        <f t="shared" si="93"/>
        <v>0</v>
      </c>
      <c r="G1467" s="144"/>
      <c r="H1467" s="312">
        <f t="shared" si="94"/>
        <v>0</v>
      </c>
      <c r="I1467" s="202"/>
    </row>
    <row r="1468" spans="1:9">
      <c r="A1468" s="327">
        <v>21020403</v>
      </c>
      <c r="B1468" s="285"/>
      <c r="C1468" s="1530"/>
      <c r="D1468" s="157">
        <v>31931500</v>
      </c>
      <c r="E1468" s="325" t="s">
        <v>167</v>
      </c>
      <c r="F1468" s="143">
        <f t="shared" si="93"/>
        <v>0</v>
      </c>
      <c r="G1468" s="144"/>
      <c r="H1468" s="312">
        <f t="shared" si="94"/>
        <v>0</v>
      </c>
      <c r="I1468" s="202"/>
    </row>
    <row r="1469" spans="1:9">
      <c r="A1469" s="327">
        <v>21020404</v>
      </c>
      <c r="B1469" s="285"/>
      <c r="C1469" s="1530"/>
      <c r="D1469" s="157">
        <v>31931500</v>
      </c>
      <c r="E1469" s="325" t="s">
        <v>165</v>
      </c>
      <c r="F1469" s="143">
        <f t="shared" si="93"/>
        <v>0</v>
      </c>
      <c r="G1469" s="144"/>
      <c r="H1469" s="312">
        <f t="shared" si="94"/>
        <v>0</v>
      </c>
      <c r="I1469" s="202"/>
    </row>
    <row r="1470" spans="1:9">
      <c r="A1470" s="327">
        <v>21020412</v>
      </c>
      <c r="B1470" s="285"/>
      <c r="C1470" s="1530"/>
      <c r="D1470" s="157">
        <v>31931500</v>
      </c>
      <c r="E1470" s="325" t="s">
        <v>163</v>
      </c>
      <c r="F1470" s="143">
        <f t="shared" si="93"/>
        <v>0</v>
      </c>
      <c r="G1470" s="144"/>
      <c r="H1470" s="312">
        <f t="shared" si="94"/>
        <v>0</v>
      </c>
      <c r="I1470" s="202"/>
    </row>
    <row r="1471" spans="1:9">
      <c r="A1471" s="327">
        <v>21020415</v>
      </c>
      <c r="B1471" s="285"/>
      <c r="C1471" s="1530"/>
      <c r="D1471" s="157">
        <v>31931500</v>
      </c>
      <c r="E1471" s="325" t="s">
        <v>161</v>
      </c>
      <c r="F1471" s="143">
        <f t="shared" si="93"/>
        <v>0</v>
      </c>
      <c r="G1471" s="144"/>
      <c r="H1471" s="312">
        <f t="shared" si="94"/>
        <v>0</v>
      </c>
      <c r="I1471" s="202"/>
    </row>
    <row r="1472" spans="1:9">
      <c r="A1472" s="842">
        <v>21020500</v>
      </c>
      <c r="B1472" s="424"/>
      <c r="C1472" s="1528"/>
      <c r="D1472" s="322"/>
      <c r="E1472" s="331" t="s">
        <v>173</v>
      </c>
      <c r="F1472" s="143"/>
      <c r="G1472" s="144"/>
      <c r="H1472" s="141"/>
      <c r="I1472" s="202"/>
    </row>
    <row r="1473" spans="1:9">
      <c r="A1473" s="327">
        <v>21020501</v>
      </c>
      <c r="B1473" s="285"/>
      <c r="C1473" s="1530"/>
      <c r="D1473" s="157">
        <v>31931500</v>
      </c>
      <c r="E1473" s="325" t="s">
        <v>171</v>
      </c>
      <c r="F1473" s="143"/>
      <c r="G1473" s="144"/>
      <c r="H1473" s="312">
        <f t="shared" ref="H1473:H1478" si="95">G1473/12*9</f>
        <v>0</v>
      </c>
      <c r="I1473" s="202"/>
    </row>
    <row r="1474" spans="1:9">
      <c r="A1474" s="498">
        <v>21020502</v>
      </c>
      <c r="B1474" s="285"/>
      <c r="C1474" s="1532"/>
      <c r="D1474" s="157">
        <v>31931500</v>
      </c>
      <c r="E1474" s="325" t="s">
        <v>169</v>
      </c>
      <c r="F1474" s="143"/>
      <c r="G1474" s="144"/>
      <c r="H1474" s="312">
        <f t="shared" si="95"/>
        <v>0</v>
      </c>
      <c r="I1474" s="202"/>
    </row>
    <row r="1475" spans="1:9">
      <c r="A1475" s="498">
        <v>21020503</v>
      </c>
      <c r="B1475" s="285"/>
      <c r="C1475" s="1532"/>
      <c r="D1475" s="157">
        <v>31931500</v>
      </c>
      <c r="E1475" s="325" t="s">
        <v>167</v>
      </c>
      <c r="F1475" s="143"/>
      <c r="G1475" s="144"/>
      <c r="H1475" s="312">
        <f t="shared" si="95"/>
        <v>0</v>
      </c>
      <c r="I1475" s="202"/>
    </row>
    <row r="1476" spans="1:9">
      <c r="A1476" s="498">
        <v>21020504</v>
      </c>
      <c r="B1476" s="285"/>
      <c r="C1476" s="1532"/>
      <c r="D1476" s="157">
        <v>31931500</v>
      </c>
      <c r="E1476" s="325" t="s">
        <v>165</v>
      </c>
      <c r="F1476" s="143"/>
      <c r="G1476" s="144"/>
      <c r="H1476" s="312">
        <f t="shared" si="95"/>
        <v>0</v>
      </c>
      <c r="I1476" s="202"/>
    </row>
    <row r="1477" spans="1:9">
      <c r="A1477" s="498">
        <v>21020512</v>
      </c>
      <c r="B1477" s="285"/>
      <c r="C1477" s="1532"/>
      <c r="D1477" s="157">
        <v>31931500</v>
      </c>
      <c r="E1477" s="325" t="s">
        <v>163</v>
      </c>
      <c r="F1477" s="143"/>
      <c r="G1477" s="144"/>
      <c r="H1477" s="312">
        <f t="shared" si="95"/>
        <v>0</v>
      </c>
      <c r="I1477" s="202"/>
    </row>
    <row r="1478" spans="1:9">
      <c r="A1478" s="498">
        <v>21020515</v>
      </c>
      <c r="B1478" s="285"/>
      <c r="C1478" s="1532"/>
      <c r="D1478" s="157">
        <v>31931500</v>
      </c>
      <c r="E1478" s="325" t="s">
        <v>161</v>
      </c>
      <c r="F1478" s="143"/>
      <c r="G1478" s="144"/>
      <c r="H1478" s="312">
        <f t="shared" si="95"/>
        <v>0</v>
      </c>
      <c r="I1478" s="202"/>
    </row>
    <row r="1479" spans="1:9">
      <c r="A1479" s="499">
        <v>21020600</v>
      </c>
      <c r="B1479" s="421"/>
      <c r="C1479" s="1531"/>
      <c r="D1479" s="316"/>
      <c r="E1479" s="331" t="s">
        <v>160</v>
      </c>
      <c r="F1479" s="143"/>
      <c r="G1479" s="144"/>
      <c r="H1479" s="141"/>
      <c r="I1479" s="202"/>
    </row>
    <row r="1480" spans="1:9">
      <c r="A1480" s="498">
        <v>21020605</v>
      </c>
      <c r="B1480" s="285"/>
      <c r="C1480" s="1532"/>
      <c r="D1480" s="157">
        <v>31931500</v>
      </c>
      <c r="E1480" s="426" t="s">
        <v>159</v>
      </c>
      <c r="F1480" s="143"/>
      <c r="G1480" s="144"/>
      <c r="H1480" s="312">
        <f>G1480/12*9</f>
        <v>0</v>
      </c>
      <c r="I1480" s="202"/>
    </row>
    <row r="1481" spans="1:9">
      <c r="A1481" s="486">
        <v>22020000</v>
      </c>
      <c r="B1481" s="408"/>
      <c r="C1481" s="1533"/>
      <c r="D1481" s="303"/>
      <c r="E1481" s="417" t="s">
        <v>148</v>
      </c>
      <c r="F1481" s="143"/>
      <c r="G1481" s="144"/>
      <c r="H1481" s="141"/>
      <c r="I1481" s="202"/>
    </row>
    <row r="1482" spans="1:9">
      <c r="A1482" s="486">
        <v>22020100</v>
      </c>
      <c r="B1482" s="408"/>
      <c r="C1482" s="1533"/>
      <c r="D1482" s="303"/>
      <c r="E1482" s="417" t="s">
        <v>158</v>
      </c>
      <c r="F1482" s="143"/>
      <c r="G1482" s="144"/>
      <c r="H1482" s="141"/>
      <c r="I1482" s="202"/>
    </row>
    <row r="1483" spans="1:9" ht="15.75">
      <c r="A1483" s="71">
        <v>22020101</v>
      </c>
      <c r="B1483" s="285"/>
      <c r="C1483" s="1591"/>
      <c r="D1483" s="157">
        <v>31931500</v>
      </c>
      <c r="E1483" s="308" t="s">
        <v>157</v>
      </c>
      <c r="F1483" s="415"/>
      <c r="G1483" s="856"/>
      <c r="H1483" s="414"/>
      <c r="I1483" s="202"/>
    </row>
    <row r="1484" spans="1:9" ht="15.75">
      <c r="A1484" s="71">
        <v>22020102</v>
      </c>
      <c r="B1484" s="285"/>
      <c r="C1484" s="1591"/>
      <c r="D1484" s="157">
        <v>31931500</v>
      </c>
      <c r="E1484" s="308" t="s">
        <v>156</v>
      </c>
      <c r="F1484" s="415"/>
      <c r="G1484" s="855"/>
      <c r="H1484" s="416">
        <v>0</v>
      </c>
      <c r="I1484" s="854"/>
    </row>
    <row r="1485" spans="1:9" ht="15.75">
      <c r="A1485" s="71">
        <v>22020103</v>
      </c>
      <c r="B1485" s="285"/>
      <c r="C1485" s="1591"/>
      <c r="D1485" s="157">
        <v>31931500</v>
      </c>
      <c r="E1485" s="1459" t="s">
        <v>155</v>
      </c>
      <c r="F1485" s="415"/>
      <c r="G1485" s="674"/>
      <c r="H1485" s="414"/>
      <c r="I1485" s="202"/>
    </row>
    <row r="1486" spans="1:9" ht="15.75">
      <c r="A1486" s="71">
        <v>22020104</v>
      </c>
      <c r="B1486" s="285"/>
      <c r="C1486" s="1591"/>
      <c r="D1486" s="157">
        <v>31931500</v>
      </c>
      <c r="E1486" s="308" t="s">
        <v>154</v>
      </c>
      <c r="F1486" s="415"/>
      <c r="G1486" s="674"/>
      <c r="H1486" s="414"/>
      <c r="I1486" s="202"/>
    </row>
    <row r="1487" spans="1:9">
      <c r="A1487" s="486">
        <v>22020300</v>
      </c>
      <c r="B1487" s="285"/>
      <c r="C1487" s="1533"/>
      <c r="D1487" s="303"/>
      <c r="E1487" s="1464" t="s">
        <v>196</v>
      </c>
      <c r="F1487" s="143"/>
      <c r="G1487" s="144"/>
      <c r="H1487" s="141"/>
      <c r="I1487" s="202"/>
    </row>
    <row r="1488" spans="1:9">
      <c r="A1488" s="544">
        <v>22020313</v>
      </c>
      <c r="B1488" s="285" t="s">
        <v>63</v>
      </c>
      <c r="C1488" s="1515"/>
      <c r="D1488" s="157">
        <v>31931500</v>
      </c>
      <c r="E1488" s="487" t="s">
        <v>326</v>
      </c>
      <c r="F1488" s="143">
        <v>1760000</v>
      </c>
      <c r="G1488" s="144">
        <v>6000000</v>
      </c>
      <c r="H1488" s="141">
        <v>3600000</v>
      </c>
      <c r="I1488" s="413">
        <v>6000000</v>
      </c>
    </row>
    <row r="1489" spans="1:9">
      <c r="A1489" s="486">
        <v>22021000</v>
      </c>
      <c r="B1489" s="408"/>
      <c r="C1489" s="1533"/>
      <c r="D1489" s="303"/>
      <c r="E1489" s="1464" t="s">
        <v>151</v>
      </c>
      <c r="F1489" s="143"/>
      <c r="G1489" s="144"/>
      <c r="H1489" s="141"/>
      <c r="I1489" s="413"/>
    </row>
    <row r="1490" spans="1:9">
      <c r="A1490" s="544">
        <v>22021003</v>
      </c>
      <c r="B1490" s="285"/>
      <c r="C1490" s="1515"/>
      <c r="D1490" s="157">
        <v>31931500</v>
      </c>
      <c r="E1490" s="1466" t="s">
        <v>359</v>
      </c>
      <c r="F1490" s="143"/>
      <c r="G1490" s="144"/>
      <c r="H1490" s="141"/>
      <c r="I1490" s="413"/>
    </row>
    <row r="1491" spans="1:9">
      <c r="A1491" s="486">
        <v>22030000</v>
      </c>
      <c r="B1491" s="408"/>
      <c r="C1491" s="1533"/>
      <c r="D1491" s="303"/>
      <c r="E1491" s="417" t="s">
        <v>358</v>
      </c>
      <c r="F1491" s="143"/>
      <c r="G1491" s="144"/>
      <c r="H1491" s="141"/>
      <c r="I1491" s="413"/>
    </row>
    <row r="1492" spans="1:9">
      <c r="A1492" s="486">
        <v>22040000</v>
      </c>
      <c r="B1492" s="408"/>
      <c r="C1492" s="1533"/>
      <c r="D1492" s="303"/>
      <c r="E1492" s="1071" t="s">
        <v>357</v>
      </c>
      <c r="F1492" s="143"/>
      <c r="G1492" s="144"/>
      <c r="H1492" s="141"/>
      <c r="I1492" s="413"/>
    </row>
    <row r="1493" spans="1:9">
      <c r="A1493" s="486">
        <v>22040100</v>
      </c>
      <c r="B1493" s="408"/>
      <c r="C1493" s="1533"/>
      <c r="D1493" s="303"/>
      <c r="E1493" s="1071" t="s">
        <v>233</v>
      </c>
      <c r="F1493" s="143"/>
      <c r="G1493" s="144"/>
      <c r="H1493" s="141"/>
      <c r="I1493" s="413"/>
    </row>
    <row r="1494" spans="1:9" ht="15.75" thickBot="1">
      <c r="A1494" s="485">
        <v>22040109</v>
      </c>
      <c r="B1494" s="285" t="s">
        <v>63</v>
      </c>
      <c r="C1494" s="1534"/>
      <c r="D1494" s="284">
        <v>31931500</v>
      </c>
      <c r="E1494" s="515" t="s">
        <v>232</v>
      </c>
      <c r="F1494" s="93">
        <v>675000</v>
      </c>
      <c r="G1494" s="453">
        <v>1000000</v>
      </c>
      <c r="H1494" s="91">
        <v>250000</v>
      </c>
      <c r="I1494" s="483">
        <v>1000000</v>
      </c>
    </row>
    <row r="1495" spans="1:9" ht="15.75" thickBot="1">
      <c r="A1495" s="835"/>
      <c r="B1495" s="398"/>
      <c r="C1495" s="1535"/>
      <c r="D1495" s="397"/>
      <c r="E1495" s="481" t="s">
        <v>149</v>
      </c>
      <c r="F1495" s="480">
        <f>SUM(F1448:F1480)</f>
        <v>0</v>
      </c>
      <c r="G1495" s="479">
        <f>SUM(G1448:G1480)</f>
        <v>0</v>
      </c>
      <c r="H1495" s="478">
        <f>SUM(H1448:H1480)</f>
        <v>0</v>
      </c>
      <c r="I1495" s="477">
        <f>SUM(I1448:I1480)</f>
        <v>0</v>
      </c>
    </row>
    <row r="1496" spans="1:9" ht="15.75" thickBot="1">
      <c r="A1496" s="830"/>
      <c r="B1496" s="390"/>
      <c r="C1496" s="1525"/>
      <c r="D1496" s="276"/>
      <c r="E1496" s="476" t="s">
        <v>148</v>
      </c>
      <c r="F1496" s="475">
        <f>SUM(F1483:F1494)</f>
        <v>2435000</v>
      </c>
      <c r="G1496" s="474">
        <f>SUM(G1483:G1494)</f>
        <v>7000000</v>
      </c>
      <c r="H1496" s="473">
        <f>SUM(H1483:H1494)</f>
        <v>3850000</v>
      </c>
      <c r="I1496" s="472">
        <f>SUM(I1483:I1494)</f>
        <v>7000000</v>
      </c>
    </row>
    <row r="1497" spans="1:9" ht="15.75" thickBot="1">
      <c r="A1497" s="844"/>
      <c r="B1497" s="431"/>
      <c r="C1497" s="1571"/>
      <c r="D1497" s="430"/>
      <c r="E1497" s="816" t="s">
        <v>0</v>
      </c>
      <c r="F1497" s="718">
        <f>SUM(F1495:F1496)</f>
        <v>2435000</v>
      </c>
      <c r="G1497" s="717">
        <f>SUM(G1495:G1496)</f>
        <v>7000000</v>
      </c>
      <c r="H1497" s="716">
        <f>SUM(H1495:H1496)</f>
        <v>3850000</v>
      </c>
      <c r="I1497" s="715">
        <f>SUM(I1495:I1496)</f>
        <v>7000000</v>
      </c>
    </row>
    <row r="1498" spans="1:9" ht="15.75" thickBot="1">
      <c r="A1498" s="820"/>
      <c r="B1498" s="713"/>
      <c r="C1498" s="1548"/>
      <c r="D1498" s="712"/>
      <c r="E1498" s="853"/>
      <c r="F1498" s="710"/>
      <c r="G1498" s="710"/>
      <c r="H1498" s="709"/>
      <c r="I1498" s="708"/>
    </row>
    <row r="1499" spans="1:9">
      <c r="A1499" s="852"/>
      <c r="B1499" s="706"/>
      <c r="C1499" s="1592"/>
      <c r="D1499" s="705"/>
      <c r="E1499" s="851"/>
      <c r="F1499" s="704"/>
      <c r="G1499" s="704"/>
      <c r="H1499" s="703"/>
      <c r="I1499" s="702"/>
    </row>
    <row r="1500" spans="1:9" ht="15.75">
      <c r="A1500" s="1783" t="s">
        <v>144</v>
      </c>
      <c r="B1500" s="1784"/>
      <c r="C1500" s="1784"/>
      <c r="D1500" s="1784"/>
      <c r="E1500" s="1784"/>
      <c r="F1500" s="1784"/>
      <c r="G1500" s="1784"/>
      <c r="H1500" s="1784"/>
      <c r="I1500" s="1785"/>
    </row>
    <row r="1501" spans="1:9" ht="15.75">
      <c r="A1501" s="1783" t="s">
        <v>143</v>
      </c>
      <c r="B1501" s="1784"/>
      <c r="C1501" s="1784"/>
      <c r="D1501" s="1784"/>
      <c r="E1501" s="1784"/>
      <c r="F1501" s="1784"/>
      <c r="G1501" s="1784"/>
      <c r="H1501" s="1784"/>
      <c r="I1501" s="1785"/>
    </row>
    <row r="1502" spans="1:9" ht="15.75">
      <c r="A1502" s="1783" t="s">
        <v>883</v>
      </c>
      <c r="B1502" s="1784"/>
      <c r="C1502" s="1784"/>
      <c r="D1502" s="1784"/>
      <c r="E1502" s="1784"/>
      <c r="F1502" s="1784"/>
      <c r="G1502" s="1784"/>
      <c r="H1502" s="1784"/>
      <c r="I1502" s="1785"/>
    </row>
    <row r="1503" spans="1:9" ht="15.75">
      <c r="A1503" s="1783" t="s">
        <v>231</v>
      </c>
      <c r="B1503" s="1784"/>
      <c r="C1503" s="1784"/>
      <c r="D1503" s="1784"/>
      <c r="E1503" s="1784"/>
      <c r="F1503" s="1784"/>
      <c r="G1503" s="1784"/>
      <c r="H1503" s="1784"/>
      <c r="I1503" s="1785"/>
    </row>
    <row r="1504" spans="1:9" ht="15.75" thickBot="1">
      <c r="A1504" s="1846" t="s">
        <v>356</v>
      </c>
      <c r="B1504" s="1847"/>
      <c r="C1504" s="1847"/>
      <c r="D1504" s="1847"/>
      <c r="E1504" s="1847"/>
      <c r="F1504" s="1847"/>
      <c r="G1504" s="1847"/>
      <c r="H1504" s="1847"/>
      <c r="I1504" s="1848"/>
    </row>
    <row r="1505" spans="1:9" ht="43.5" thickBot="1">
      <c r="A1505" s="348" t="s">
        <v>333</v>
      </c>
      <c r="B1505" s="380" t="s">
        <v>332</v>
      </c>
      <c r="C1505" s="1513" t="s">
        <v>331</v>
      </c>
      <c r="D1505" s="815" t="s">
        <v>139</v>
      </c>
      <c r="E1505" s="345" t="s">
        <v>138</v>
      </c>
      <c r="F1505" s="222" t="s">
        <v>909</v>
      </c>
      <c r="G1505" s="223" t="s">
        <v>908</v>
      </c>
      <c r="H1505" s="222" t="s">
        <v>888</v>
      </c>
      <c r="I1505" s="221" t="s">
        <v>882</v>
      </c>
    </row>
    <row r="1506" spans="1:9">
      <c r="A1506" s="850">
        <v>52100100102</v>
      </c>
      <c r="B1506" s="285" t="s">
        <v>63</v>
      </c>
      <c r="C1506" s="1593"/>
      <c r="D1506" s="157">
        <v>31931500</v>
      </c>
      <c r="E1506" s="601" t="s">
        <v>355</v>
      </c>
      <c r="F1506" s="467">
        <f>SUM(F1578)</f>
        <v>172807311.81333333</v>
      </c>
      <c r="G1506" s="466">
        <f>SUM(G1578)</f>
        <v>306425632.05000001</v>
      </c>
      <c r="H1506" s="465">
        <f>SUM(H1578)</f>
        <v>148814223.37</v>
      </c>
      <c r="I1506" s="464">
        <f>SUM(I1578)</f>
        <v>380333339</v>
      </c>
    </row>
    <row r="1507" spans="1:9">
      <c r="A1507" s="486"/>
      <c r="B1507" s="408"/>
      <c r="C1507" s="1533"/>
      <c r="D1507" s="303"/>
      <c r="E1507" s="325"/>
      <c r="F1507" s="206"/>
      <c r="G1507" s="144"/>
      <c r="H1507" s="205"/>
      <c r="I1507" s="202">
        <v>0</v>
      </c>
    </row>
    <row r="1508" spans="1:9">
      <c r="A1508" s="486"/>
      <c r="B1508" s="408"/>
      <c r="C1508" s="1533"/>
      <c r="D1508" s="303"/>
      <c r="E1508" s="325"/>
      <c r="F1508" s="206"/>
      <c r="G1508" s="751"/>
      <c r="H1508" s="205"/>
      <c r="I1508" s="761"/>
    </row>
    <row r="1509" spans="1:9">
      <c r="A1509" s="486"/>
      <c r="B1509" s="408"/>
      <c r="C1509" s="1533"/>
      <c r="D1509" s="303"/>
      <c r="E1509" s="325"/>
      <c r="F1509" s="206"/>
      <c r="G1509" s="751"/>
      <c r="H1509" s="205"/>
      <c r="I1509" s="761"/>
    </row>
    <row r="1510" spans="1:9">
      <c r="A1510" s="486"/>
      <c r="B1510" s="408"/>
      <c r="C1510" s="1533"/>
      <c r="D1510" s="303"/>
      <c r="E1510" s="325"/>
      <c r="F1510" s="206"/>
      <c r="G1510" s="751"/>
      <c r="H1510" s="205"/>
      <c r="I1510" s="761"/>
    </row>
    <row r="1511" spans="1:9">
      <c r="A1511" s="486"/>
      <c r="B1511" s="408"/>
      <c r="C1511" s="1533"/>
      <c r="D1511" s="303"/>
      <c r="E1511" s="325"/>
      <c r="F1511" s="206"/>
      <c r="G1511" s="751"/>
      <c r="H1511" s="205"/>
      <c r="I1511" s="761"/>
    </row>
    <row r="1512" spans="1:9">
      <c r="A1512" s="486"/>
      <c r="B1512" s="408"/>
      <c r="C1512" s="1533"/>
      <c r="D1512" s="303"/>
      <c r="E1512" s="325"/>
      <c r="F1512" s="206"/>
      <c r="G1512" s="751"/>
      <c r="H1512" s="205"/>
      <c r="I1512" s="761"/>
    </row>
    <row r="1513" spans="1:9">
      <c r="A1513" s="486"/>
      <c r="B1513" s="408"/>
      <c r="C1513" s="1533"/>
      <c r="D1513" s="303"/>
      <c r="E1513" s="325"/>
      <c r="F1513" s="206"/>
      <c r="G1513" s="751"/>
      <c r="H1513" s="205"/>
      <c r="I1513" s="761"/>
    </row>
    <row r="1514" spans="1:9">
      <c r="A1514" s="486"/>
      <c r="B1514" s="408"/>
      <c r="C1514" s="1533"/>
      <c r="D1514" s="303"/>
      <c r="E1514" s="325"/>
      <c r="F1514" s="206"/>
      <c r="G1514" s="751"/>
      <c r="H1514" s="205"/>
      <c r="I1514" s="761"/>
    </row>
    <row r="1515" spans="1:9" ht="15.75" thickBot="1">
      <c r="A1515" s="486"/>
      <c r="B1515" s="408"/>
      <c r="C1515" s="1533"/>
      <c r="D1515" s="303"/>
      <c r="E1515" s="325"/>
      <c r="F1515" s="206"/>
      <c r="G1515" s="751"/>
      <c r="H1515" s="205"/>
      <c r="I1515" s="761"/>
    </row>
    <row r="1516" spans="1:9" ht="15.75" thickBot="1">
      <c r="A1516" s="849"/>
      <c r="B1516" s="449"/>
      <c r="C1516" s="1556"/>
      <c r="D1516" s="448"/>
      <c r="E1516" s="579" t="s">
        <v>0</v>
      </c>
      <c r="F1516" s="1686">
        <f>SUM(F1506:F1515)</f>
        <v>172807311.81333333</v>
      </c>
      <c r="G1516" s="1687">
        <f>SUM(G1506:G1515)</f>
        <v>306425632.05000001</v>
      </c>
      <c r="H1516" s="1688">
        <f>SUM(H1506:H1515)</f>
        <v>148814223.37</v>
      </c>
      <c r="I1516" s="1689">
        <f>SUM(I1506:I1515)</f>
        <v>380333339</v>
      </c>
    </row>
    <row r="1517" spans="1:9" ht="15.75" thickBot="1">
      <c r="A1517" s="1864" t="s">
        <v>225</v>
      </c>
      <c r="B1517" s="1865"/>
      <c r="C1517" s="1865"/>
      <c r="D1517" s="1865"/>
      <c r="E1517" s="1865"/>
      <c r="F1517" s="1865"/>
      <c r="G1517" s="1865"/>
      <c r="H1517" s="1865"/>
      <c r="I1517" s="1866"/>
    </row>
    <row r="1518" spans="1:9" ht="15.75" thickBot="1">
      <c r="A1518" s="835"/>
      <c r="B1518" s="398"/>
      <c r="C1518" s="1535"/>
      <c r="D1518" s="397"/>
      <c r="E1518" s="481" t="s">
        <v>149</v>
      </c>
      <c r="F1518" s="1690">
        <f t="shared" ref="F1518:I1519" si="96">SUM(F1576)</f>
        <v>109516510.83333331</v>
      </c>
      <c r="G1518" s="1691">
        <f t="shared" si="96"/>
        <v>208160106.05000001</v>
      </c>
      <c r="H1518" s="1692">
        <f t="shared" si="96"/>
        <v>90959872.5</v>
      </c>
      <c r="I1518" s="1693">
        <f t="shared" si="96"/>
        <v>232067813</v>
      </c>
    </row>
    <row r="1519" spans="1:9" ht="15.75" thickBot="1">
      <c r="A1519" s="830"/>
      <c r="B1519" s="390"/>
      <c r="C1519" s="1525"/>
      <c r="D1519" s="276"/>
      <c r="E1519" s="476" t="s">
        <v>148</v>
      </c>
      <c r="F1519" s="1694">
        <f t="shared" si="96"/>
        <v>63290800.980000004</v>
      </c>
      <c r="G1519" s="1695">
        <f t="shared" si="96"/>
        <v>98265526</v>
      </c>
      <c r="H1519" s="1143">
        <f t="shared" si="96"/>
        <v>57854350.870000005</v>
      </c>
      <c r="I1519" s="1142">
        <f t="shared" si="96"/>
        <v>148265526</v>
      </c>
    </row>
    <row r="1520" spans="1:9" ht="15.75" thickBot="1">
      <c r="A1520" s="844"/>
      <c r="B1520" s="431"/>
      <c r="C1520" s="1571"/>
      <c r="D1520" s="430"/>
      <c r="E1520" s="816" t="s">
        <v>0</v>
      </c>
      <c r="F1520" s="1696">
        <f>SUM(F1518:F1519)</f>
        <v>172807311.81333333</v>
      </c>
      <c r="G1520" s="1697">
        <f>SUM(G1518:G1519)</f>
        <v>306425632.05000001</v>
      </c>
      <c r="H1520" s="1698">
        <f>SUM(H1518:H1519)</f>
        <v>148814223.37</v>
      </c>
      <c r="I1520" s="1699">
        <f>SUM(I1518:I1519)</f>
        <v>380333339</v>
      </c>
    </row>
    <row r="1521" spans="1:9" ht="15.75">
      <c r="A1521" s="1783" t="s">
        <v>144</v>
      </c>
      <c r="B1521" s="1784"/>
      <c r="C1521" s="1784"/>
      <c r="D1521" s="1784"/>
      <c r="E1521" s="1784"/>
      <c r="F1521" s="1784"/>
      <c r="G1521" s="1784"/>
      <c r="H1521" s="1784"/>
      <c r="I1521" s="1785"/>
    </row>
    <row r="1522" spans="1:9" ht="15.75">
      <c r="A1522" s="1783" t="s">
        <v>143</v>
      </c>
      <c r="B1522" s="1784"/>
      <c r="C1522" s="1784"/>
      <c r="D1522" s="1784"/>
      <c r="E1522" s="1784"/>
      <c r="F1522" s="1784"/>
      <c r="G1522" s="1784"/>
      <c r="H1522" s="1784"/>
      <c r="I1522" s="1785"/>
    </row>
    <row r="1523" spans="1:9" ht="15.75">
      <c r="A1523" s="1783" t="s">
        <v>883</v>
      </c>
      <c r="B1523" s="1784"/>
      <c r="C1523" s="1784"/>
      <c r="D1523" s="1784"/>
      <c r="E1523" s="1784"/>
      <c r="F1523" s="1784"/>
      <c r="G1523" s="1784"/>
      <c r="H1523" s="1784"/>
      <c r="I1523" s="1785"/>
    </row>
    <row r="1524" spans="1:9" ht="16.5" thickBot="1">
      <c r="A1524" s="1852" t="s">
        <v>188</v>
      </c>
      <c r="B1524" s="1853"/>
      <c r="C1524" s="1853"/>
      <c r="D1524" s="1853"/>
      <c r="E1524" s="1853"/>
      <c r="F1524" s="1853"/>
      <c r="G1524" s="1853"/>
      <c r="H1524" s="1853"/>
      <c r="I1524" s="1854"/>
    </row>
    <row r="1525" spans="1:9" ht="15.75" thickBot="1">
      <c r="A1525" s="1867" t="s">
        <v>354</v>
      </c>
      <c r="B1525" s="1868"/>
      <c r="C1525" s="1868"/>
      <c r="D1525" s="1868"/>
      <c r="E1525" s="1868"/>
      <c r="F1525" s="1868"/>
      <c r="G1525" s="1868"/>
      <c r="H1525" s="1868"/>
      <c r="I1525" s="1869"/>
    </row>
    <row r="1526" spans="1:9" ht="43.5" thickBot="1">
      <c r="A1526" s="348" t="s">
        <v>333</v>
      </c>
      <c r="B1526" s="380" t="s">
        <v>332</v>
      </c>
      <c r="C1526" s="1513" t="s">
        <v>331</v>
      </c>
      <c r="D1526" s="815" t="s">
        <v>139</v>
      </c>
      <c r="E1526" s="345" t="s">
        <v>138</v>
      </c>
      <c r="F1526" s="222" t="s">
        <v>909</v>
      </c>
      <c r="G1526" s="223" t="s">
        <v>908</v>
      </c>
      <c r="H1526" s="222" t="s">
        <v>888</v>
      </c>
      <c r="I1526" s="221" t="s">
        <v>882</v>
      </c>
    </row>
    <row r="1527" spans="1:9">
      <c r="A1527" s="843">
        <v>20000000</v>
      </c>
      <c r="B1527" s="507"/>
      <c r="C1527" s="1537"/>
      <c r="D1527" s="506"/>
      <c r="E1527" s="505" t="s">
        <v>186</v>
      </c>
      <c r="F1527" s="504"/>
      <c r="G1527" s="503"/>
      <c r="H1527" s="517"/>
      <c r="I1527" s="502"/>
    </row>
    <row r="1528" spans="1:9">
      <c r="A1528" s="842">
        <v>21000000</v>
      </c>
      <c r="B1528" s="424"/>
      <c r="C1528" s="1528"/>
      <c r="D1528" s="322"/>
      <c r="E1528" s="331" t="s">
        <v>149</v>
      </c>
      <c r="F1528" s="206"/>
      <c r="G1528" s="501"/>
      <c r="H1528" s="205"/>
      <c r="I1528" s="500"/>
    </row>
    <row r="1529" spans="1:9">
      <c r="A1529" s="842">
        <v>21010300</v>
      </c>
      <c r="B1529" s="424"/>
      <c r="C1529" s="1528"/>
      <c r="D1529" s="322"/>
      <c r="E1529" s="331" t="s">
        <v>205</v>
      </c>
      <c r="F1529" s="206"/>
      <c r="G1529" s="501"/>
      <c r="H1529" s="205"/>
      <c r="I1529" s="500"/>
    </row>
    <row r="1530" spans="1:9">
      <c r="A1530" s="327">
        <v>21010302</v>
      </c>
      <c r="B1530" s="285" t="s">
        <v>63</v>
      </c>
      <c r="C1530" s="1530"/>
      <c r="D1530" s="157">
        <v>31931500</v>
      </c>
      <c r="E1530" s="325" t="s">
        <v>204</v>
      </c>
      <c r="F1530" s="143">
        <f t="shared" ref="F1530:F1532" si="97">SUM(G1530/12*11)</f>
        <v>8608722.8333333321</v>
      </c>
      <c r="G1530" s="144">
        <v>9391334</v>
      </c>
      <c r="H1530" s="312">
        <f>G1530/12*9</f>
        <v>7043500.5</v>
      </c>
      <c r="I1530" s="337">
        <f t="shared" ref="I1530:I1532" si="98">SUM(G1530*110%)</f>
        <v>10330467.4</v>
      </c>
    </row>
    <row r="1531" spans="1:9">
      <c r="A1531" s="327">
        <v>21010303</v>
      </c>
      <c r="B1531" s="285" t="s">
        <v>63</v>
      </c>
      <c r="C1531" s="1530"/>
      <c r="D1531" s="157">
        <v>31931500</v>
      </c>
      <c r="E1531" s="325" t="s">
        <v>203</v>
      </c>
      <c r="F1531" s="143">
        <f t="shared" si="97"/>
        <v>67444295.416666657</v>
      </c>
      <c r="G1531" s="144">
        <v>73575595</v>
      </c>
      <c r="H1531" s="312">
        <f>G1531/12*9</f>
        <v>55181696.25</v>
      </c>
      <c r="I1531" s="337">
        <f t="shared" si="98"/>
        <v>80933154.5</v>
      </c>
    </row>
    <row r="1532" spans="1:9">
      <c r="A1532" s="327">
        <v>21010304</v>
      </c>
      <c r="B1532" s="285" t="s">
        <v>63</v>
      </c>
      <c r="C1532" s="1530"/>
      <c r="D1532" s="157">
        <v>31931500</v>
      </c>
      <c r="E1532" s="325" t="s">
        <v>202</v>
      </c>
      <c r="F1532" s="143">
        <f t="shared" si="97"/>
        <v>10446236.166666668</v>
      </c>
      <c r="G1532" s="144">
        <v>11395894</v>
      </c>
      <c r="H1532" s="312">
        <f>G1532/12*9</f>
        <v>8546920.5</v>
      </c>
      <c r="I1532" s="337">
        <f t="shared" si="98"/>
        <v>12535483.4</v>
      </c>
    </row>
    <row r="1533" spans="1:9" ht="30">
      <c r="A1533" s="334"/>
      <c r="B1533" s="285" t="s">
        <v>63</v>
      </c>
      <c r="C1533" s="1530"/>
      <c r="D1533" s="157">
        <v>31931500</v>
      </c>
      <c r="E1533" s="207" t="s">
        <v>893</v>
      </c>
      <c r="F1533" s="143"/>
      <c r="G1533" s="204">
        <v>40680276.049999997</v>
      </c>
      <c r="H1533" s="616">
        <v>0</v>
      </c>
      <c r="I1533" s="1700">
        <v>99360000</v>
      </c>
    </row>
    <row r="1534" spans="1:9">
      <c r="A1534" s="498"/>
      <c r="B1534" s="333"/>
      <c r="C1534" s="1530"/>
      <c r="D1534" s="332"/>
      <c r="E1534" s="331" t="s">
        <v>179</v>
      </c>
      <c r="F1534" s="163"/>
      <c r="G1534" s="330">
        <v>46200000</v>
      </c>
      <c r="H1534" s="329"/>
      <c r="I1534" s="489">
        <v>0</v>
      </c>
    </row>
    <row r="1535" spans="1:9" ht="30">
      <c r="A1535" s="842">
        <v>21020300</v>
      </c>
      <c r="B1535" s="424"/>
      <c r="C1535" s="1528"/>
      <c r="D1535" s="322"/>
      <c r="E1535" s="554" t="s">
        <v>178</v>
      </c>
      <c r="F1535" s="143"/>
      <c r="G1535" s="144"/>
      <c r="H1535" s="141"/>
      <c r="I1535" s="202"/>
    </row>
    <row r="1536" spans="1:9">
      <c r="A1536" s="327">
        <v>21020312</v>
      </c>
      <c r="B1536" s="285"/>
      <c r="C1536" s="1530"/>
      <c r="D1536" s="157">
        <v>31931500</v>
      </c>
      <c r="E1536" s="325" t="s">
        <v>163</v>
      </c>
      <c r="F1536" s="143"/>
      <c r="G1536" s="144"/>
      <c r="H1536" s="312">
        <f t="shared" ref="H1536:H1541" si="99">G1536/12*9</f>
        <v>0</v>
      </c>
      <c r="I1536" s="202"/>
    </row>
    <row r="1537" spans="1:9">
      <c r="A1537" s="327">
        <v>21020320</v>
      </c>
      <c r="B1537" s="285" t="s">
        <v>63</v>
      </c>
      <c r="C1537" s="1530"/>
      <c r="D1537" s="157">
        <v>31931500</v>
      </c>
      <c r="E1537" s="325" t="s">
        <v>200</v>
      </c>
      <c r="F1537" s="143"/>
      <c r="G1537" s="144"/>
      <c r="H1537" s="312">
        <f t="shared" si="99"/>
        <v>0</v>
      </c>
      <c r="I1537" s="202"/>
    </row>
    <row r="1538" spans="1:9">
      <c r="A1538" s="327">
        <v>21020327</v>
      </c>
      <c r="B1538" s="285" t="s">
        <v>63</v>
      </c>
      <c r="C1538" s="1530"/>
      <c r="D1538" s="157">
        <v>31931500</v>
      </c>
      <c r="E1538" s="325" t="s">
        <v>198</v>
      </c>
      <c r="F1538" s="143">
        <f t="shared" ref="F1538:F1539" si="100">SUM(G1538/12*11)</f>
        <v>497186.25</v>
      </c>
      <c r="G1538" s="144">
        <v>542385</v>
      </c>
      <c r="H1538" s="312">
        <f t="shared" si="99"/>
        <v>406788.75</v>
      </c>
      <c r="I1538" s="337">
        <f t="shared" ref="I1538:I1541" si="101">SUM(G1538*110%)</f>
        <v>596623.5</v>
      </c>
    </row>
    <row r="1539" spans="1:9">
      <c r="A1539" s="802">
        <v>21020116</v>
      </c>
      <c r="B1539" s="285" t="s">
        <v>63</v>
      </c>
      <c r="C1539" s="1530"/>
      <c r="D1539" s="157">
        <v>31931500</v>
      </c>
      <c r="E1539" s="801" t="s">
        <v>316</v>
      </c>
      <c r="F1539" s="143">
        <f t="shared" si="100"/>
        <v>626405.08333333326</v>
      </c>
      <c r="G1539" s="144">
        <v>683351</v>
      </c>
      <c r="H1539" s="312">
        <f t="shared" si="99"/>
        <v>512513.25</v>
      </c>
      <c r="I1539" s="337">
        <f t="shared" si="101"/>
        <v>751686.10000000009</v>
      </c>
    </row>
    <row r="1540" spans="1:9">
      <c r="A1540" s="802">
        <v>21020126</v>
      </c>
      <c r="B1540" s="285" t="s">
        <v>63</v>
      </c>
      <c r="C1540" s="1530"/>
      <c r="D1540" s="157">
        <v>31931500</v>
      </c>
      <c r="E1540" s="801" t="s">
        <v>317</v>
      </c>
      <c r="F1540" s="143"/>
      <c r="G1540" s="144"/>
      <c r="H1540" s="312">
        <f t="shared" si="99"/>
        <v>0</v>
      </c>
      <c r="I1540" s="337">
        <f t="shared" si="101"/>
        <v>0</v>
      </c>
    </row>
    <row r="1541" spans="1:9">
      <c r="A1541" s="327">
        <v>21020328</v>
      </c>
      <c r="B1541" s="285" t="s">
        <v>63</v>
      </c>
      <c r="C1541" s="1530"/>
      <c r="D1541" s="157">
        <v>31931500</v>
      </c>
      <c r="E1541" s="325" t="s">
        <v>353</v>
      </c>
      <c r="F1541" s="143">
        <f>SUM(G1541/12*11)</f>
        <v>155100</v>
      </c>
      <c r="G1541" s="144">
        <v>169200</v>
      </c>
      <c r="H1541" s="312">
        <f t="shared" si="99"/>
        <v>126900</v>
      </c>
      <c r="I1541" s="337">
        <f t="shared" si="101"/>
        <v>186120.00000000003</v>
      </c>
    </row>
    <row r="1542" spans="1:9">
      <c r="A1542" s="842">
        <v>21020400</v>
      </c>
      <c r="B1542" s="424"/>
      <c r="C1542" s="1528"/>
      <c r="D1542" s="322"/>
      <c r="E1542" s="331" t="s">
        <v>174</v>
      </c>
      <c r="F1542" s="143"/>
      <c r="G1542" s="144"/>
      <c r="H1542" s="141"/>
      <c r="I1542" s="202"/>
    </row>
    <row r="1543" spans="1:9">
      <c r="A1543" s="327">
        <v>21020412</v>
      </c>
      <c r="B1543" s="285" t="s">
        <v>63</v>
      </c>
      <c r="C1543" s="1530"/>
      <c r="D1543" s="157">
        <v>31931500</v>
      </c>
      <c r="E1543" s="325" t="s">
        <v>163</v>
      </c>
      <c r="F1543" s="143"/>
      <c r="G1543" s="144"/>
      <c r="H1543" s="312">
        <f>G1543/12*9</f>
        <v>0</v>
      </c>
      <c r="I1543" s="202"/>
    </row>
    <row r="1544" spans="1:9">
      <c r="A1544" s="327">
        <v>21020420</v>
      </c>
      <c r="B1544" s="285" t="s">
        <v>63</v>
      </c>
      <c r="C1544" s="1530"/>
      <c r="D1544" s="157">
        <v>31931500</v>
      </c>
      <c r="E1544" s="325" t="s">
        <v>200</v>
      </c>
      <c r="F1544" s="143">
        <f t="shared" ref="F1544:F1546" si="102">SUM(G1544/12*11)</f>
        <v>3153700</v>
      </c>
      <c r="G1544" s="144">
        <v>3440400</v>
      </c>
      <c r="H1544" s="312">
        <f>G1544/12*9</f>
        <v>2580300</v>
      </c>
      <c r="I1544" s="337">
        <f t="shared" ref="I1544:I1546" si="103">SUM(G1544*110%)</f>
        <v>3784440.0000000005</v>
      </c>
    </row>
    <row r="1545" spans="1:9">
      <c r="A1545" s="327">
        <v>21020427</v>
      </c>
      <c r="B1545" s="285" t="s">
        <v>63</v>
      </c>
      <c r="C1545" s="1530"/>
      <c r="D1545" s="157">
        <v>31931500</v>
      </c>
      <c r="E1545" s="325" t="s">
        <v>198</v>
      </c>
      <c r="F1545" s="143">
        <f t="shared" si="102"/>
        <v>6238739.833333333</v>
      </c>
      <c r="G1545" s="144">
        <v>6805898</v>
      </c>
      <c r="H1545" s="312">
        <f>G1545/12*9</f>
        <v>5104423.5</v>
      </c>
      <c r="I1545" s="337">
        <f t="shared" si="103"/>
        <v>7486487.8000000007</v>
      </c>
    </row>
    <row r="1546" spans="1:9">
      <c r="A1546" s="327">
        <v>21020428</v>
      </c>
      <c r="B1546" s="285" t="s">
        <v>63</v>
      </c>
      <c r="C1546" s="1530"/>
      <c r="D1546" s="157">
        <v>31931500</v>
      </c>
      <c r="E1546" s="325" t="s">
        <v>197</v>
      </c>
      <c r="F1546" s="143">
        <f t="shared" si="102"/>
        <v>3798673.0833333335</v>
      </c>
      <c r="G1546" s="144">
        <v>4144007</v>
      </c>
      <c r="H1546" s="312">
        <f>G1546/12*9</f>
        <v>3108005.25</v>
      </c>
      <c r="I1546" s="337">
        <f t="shared" si="103"/>
        <v>4558407.7</v>
      </c>
    </row>
    <row r="1547" spans="1:9">
      <c r="A1547" s="842">
        <v>21020500</v>
      </c>
      <c r="B1547" s="424"/>
      <c r="C1547" s="1528"/>
      <c r="D1547" s="322"/>
      <c r="E1547" s="331" t="s">
        <v>173</v>
      </c>
      <c r="F1547" s="143">
        <f t="shared" ref="F1547:F1552" si="104">G1547*8/12</f>
        <v>0</v>
      </c>
      <c r="G1547" s="144"/>
      <c r="H1547" s="141"/>
      <c r="I1547" s="202"/>
    </row>
    <row r="1548" spans="1:9">
      <c r="A1548" s="498">
        <v>21020512</v>
      </c>
      <c r="B1548" s="285"/>
      <c r="C1548" s="1532"/>
      <c r="D1548" s="157">
        <v>31931500</v>
      </c>
      <c r="E1548" s="325" t="s">
        <v>163</v>
      </c>
      <c r="F1548" s="143">
        <f t="shared" si="104"/>
        <v>0</v>
      </c>
      <c r="G1548" s="144"/>
      <c r="H1548" s="312">
        <f>G1548/12*9</f>
        <v>0</v>
      </c>
      <c r="I1548" s="202"/>
    </row>
    <row r="1549" spans="1:9">
      <c r="A1549" s="498">
        <v>21020520</v>
      </c>
      <c r="B1549" s="285"/>
      <c r="C1549" s="1532"/>
      <c r="D1549" s="157">
        <v>31931500</v>
      </c>
      <c r="E1549" s="325" t="s">
        <v>200</v>
      </c>
      <c r="F1549" s="143">
        <f t="shared" si="104"/>
        <v>0</v>
      </c>
      <c r="G1549" s="144"/>
      <c r="H1549" s="312">
        <f>G1549/12*9</f>
        <v>0</v>
      </c>
      <c r="I1549" s="202"/>
    </row>
    <row r="1550" spans="1:9">
      <c r="A1550" s="498">
        <v>21020527</v>
      </c>
      <c r="B1550" s="285" t="s">
        <v>63</v>
      </c>
      <c r="C1550" s="1532"/>
      <c r="D1550" s="157">
        <v>31931500</v>
      </c>
      <c r="E1550" s="325" t="s">
        <v>198</v>
      </c>
      <c r="F1550" s="143">
        <f t="shared" ref="F1550:F1551" si="105">SUM(G1550/12*11)</f>
        <v>2260866.666666667</v>
      </c>
      <c r="G1550" s="144">
        <v>2466400</v>
      </c>
      <c r="H1550" s="312">
        <f>G1550/12*9</f>
        <v>1849800</v>
      </c>
      <c r="I1550" s="337">
        <f t="shared" ref="I1550:I1551" si="106">SUM(G1550*110%)</f>
        <v>2713040</v>
      </c>
    </row>
    <row r="1551" spans="1:9">
      <c r="A1551" s="498">
        <v>21020528</v>
      </c>
      <c r="B1551" s="285" t="s">
        <v>63</v>
      </c>
      <c r="C1551" s="1532"/>
      <c r="D1551" s="157">
        <v>31931500</v>
      </c>
      <c r="E1551" s="325" t="s">
        <v>197</v>
      </c>
      <c r="F1551" s="143">
        <f t="shared" si="105"/>
        <v>1526585.5</v>
      </c>
      <c r="G1551" s="144">
        <v>1665366</v>
      </c>
      <c r="H1551" s="312">
        <f>G1551/12*9</f>
        <v>1249024.5</v>
      </c>
      <c r="I1551" s="337">
        <f t="shared" si="106"/>
        <v>1831902.6</v>
      </c>
    </row>
    <row r="1552" spans="1:9">
      <c r="A1552" s="499">
        <v>21020600</v>
      </c>
      <c r="B1552" s="421"/>
      <c r="C1552" s="1531"/>
      <c r="D1552" s="316"/>
      <c r="E1552" s="590" t="s">
        <v>352</v>
      </c>
      <c r="F1552" s="143">
        <f t="shared" si="104"/>
        <v>0</v>
      </c>
      <c r="G1552" s="330"/>
      <c r="H1552" s="135"/>
      <c r="I1552" s="587"/>
    </row>
    <row r="1553" spans="1:9">
      <c r="A1553" s="498">
        <v>21020605</v>
      </c>
      <c r="B1553" s="285" t="s">
        <v>63</v>
      </c>
      <c r="C1553" s="1532"/>
      <c r="D1553" s="157">
        <v>31931500</v>
      </c>
      <c r="E1553" s="325" t="s">
        <v>351</v>
      </c>
      <c r="F1553" s="143">
        <v>4760000</v>
      </c>
      <c r="G1553" s="144">
        <v>7000000</v>
      </c>
      <c r="H1553" s="312">
        <f>G1553/12*9</f>
        <v>5250000</v>
      </c>
      <c r="I1553" s="202">
        <v>7000000</v>
      </c>
    </row>
    <row r="1554" spans="1:9">
      <c r="A1554" s="486">
        <v>22020000</v>
      </c>
      <c r="B1554" s="408"/>
      <c r="C1554" s="1533"/>
      <c r="D1554" s="303"/>
      <c r="E1554" s="417" t="s">
        <v>148</v>
      </c>
      <c r="F1554" s="143"/>
      <c r="G1554" s="144"/>
      <c r="H1554" s="141"/>
      <c r="I1554" s="202"/>
    </row>
    <row r="1555" spans="1:9">
      <c r="A1555" s="486">
        <v>22020100</v>
      </c>
      <c r="B1555" s="408"/>
      <c r="C1555" s="1533"/>
      <c r="D1555" s="303"/>
      <c r="E1555" s="417" t="s">
        <v>158</v>
      </c>
      <c r="F1555" s="143"/>
      <c r="G1555" s="144"/>
      <c r="H1555" s="141"/>
      <c r="I1555" s="202"/>
    </row>
    <row r="1556" spans="1:9" ht="15.75">
      <c r="A1556" s="71">
        <v>22020101</v>
      </c>
      <c r="B1556" s="285" t="s">
        <v>63</v>
      </c>
      <c r="C1556" s="1591"/>
      <c r="D1556" s="157">
        <v>31931500</v>
      </c>
      <c r="E1556" s="308" t="s">
        <v>157</v>
      </c>
      <c r="F1556" s="415"/>
      <c r="G1556" s="144">
        <v>500000</v>
      </c>
      <c r="H1556" s="416">
        <v>300000</v>
      </c>
      <c r="I1556" s="202">
        <v>500000</v>
      </c>
    </row>
    <row r="1557" spans="1:9" ht="15.75">
      <c r="A1557" s="71">
        <v>22020102</v>
      </c>
      <c r="B1557" s="285"/>
      <c r="C1557" s="1591"/>
      <c r="D1557" s="157">
        <v>31931500</v>
      </c>
      <c r="E1557" s="308" t="s">
        <v>156</v>
      </c>
      <c r="F1557" s="415"/>
      <c r="G1557" s="144"/>
      <c r="H1557" s="416"/>
      <c r="I1557" s="202"/>
    </row>
    <row r="1558" spans="1:9" ht="15.75">
      <c r="A1558" s="71">
        <v>22020103</v>
      </c>
      <c r="B1558" s="285"/>
      <c r="C1558" s="1591"/>
      <c r="D1558" s="157">
        <v>31931500</v>
      </c>
      <c r="E1558" s="1459" t="s">
        <v>155</v>
      </c>
      <c r="F1558" s="415"/>
      <c r="G1558" s="144"/>
      <c r="H1558" s="414"/>
      <c r="I1558" s="202"/>
    </row>
    <row r="1559" spans="1:9" ht="15.75">
      <c r="A1559" s="71">
        <v>22020104</v>
      </c>
      <c r="B1559" s="285"/>
      <c r="C1559" s="1591"/>
      <c r="D1559" s="157">
        <v>31931500</v>
      </c>
      <c r="E1559" s="1459" t="s">
        <v>154</v>
      </c>
      <c r="F1559" s="415"/>
      <c r="G1559" s="144"/>
      <c r="H1559" s="414"/>
      <c r="I1559" s="202"/>
    </row>
    <row r="1560" spans="1:9">
      <c r="A1560" s="486">
        <v>22020300</v>
      </c>
      <c r="B1560" s="408"/>
      <c r="C1560" s="1533"/>
      <c r="D1560" s="303"/>
      <c r="E1560" s="417" t="s">
        <v>196</v>
      </c>
      <c r="F1560" s="143"/>
      <c r="G1560" s="144"/>
      <c r="H1560" s="141"/>
      <c r="I1560" s="202"/>
    </row>
    <row r="1561" spans="1:9">
      <c r="A1561" s="544">
        <v>22020307</v>
      </c>
      <c r="B1561" s="285" t="s">
        <v>63</v>
      </c>
      <c r="C1561" s="1515"/>
      <c r="D1561" s="157">
        <v>31931500</v>
      </c>
      <c r="E1561" s="487" t="s">
        <v>312</v>
      </c>
      <c r="F1561" s="143">
        <v>28000000</v>
      </c>
      <c r="G1561" s="144">
        <v>35000000</v>
      </c>
      <c r="H1561" s="141">
        <v>24900000.780000001</v>
      </c>
      <c r="I1561" s="202">
        <v>75000000</v>
      </c>
    </row>
    <row r="1562" spans="1:9" ht="30">
      <c r="A1562" s="841">
        <v>22020313</v>
      </c>
      <c r="B1562" s="285" t="s">
        <v>63</v>
      </c>
      <c r="C1562" s="1515"/>
      <c r="D1562" s="157">
        <v>31931500</v>
      </c>
      <c r="E1562" s="928" t="s">
        <v>350</v>
      </c>
      <c r="F1562" s="143"/>
      <c r="G1562" s="840">
        <v>2000000</v>
      </c>
      <c r="H1562" s="141"/>
      <c r="I1562" s="839">
        <v>2000000</v>
      </c>
    </row>
    <row r="1563" spans="1:9">
      <c r="A1563" s="544"/>
      <c r="B1563" s="285"/>
      <c r="C1563" s="1515"/>
      <c r="D1563" s="157">
        <v>31931500</v>
      </c>
      <c r="E1563" s="487" t="s">
        <v>349</v>
      </c>
      <c r="F1563" s="143"/>
      <c r="G1563" s="144"/>
      <c r="H1563" s="141"/>
      <c r="I1563" s="202"/>
    </row>
    <row r="1564" spans="1:9">
      <c r="A1564" s="544"/>
      <c r="B1564" s="285" t="s">
        <v>63</v>
      </c>
      <c r="C1564" s="1515"/>
      <c r="D1564" s="157">
        <v>31931500</v>
      </c>
      <c r="E1564" s="487" t="s">
        <v>348</v>
      </c>
      <c r="F1564" s="143">
        <v>4800000</v>
      </c>
      <c r="G1564" s="144">
        <v>1000000</v>
      </c>
      <c r="H1564" s="141">
        <v>942000</v>
      </c>
      <c r="I1564" s="202">
        <v>1000000</v>
      </c>
    </row>
    <row r="1565" spans="1:9" ht="28.5">
      <c r="A1565" s="486">
        <v>22020700</v>
      </c>
      <c r="B1565" s="408"/>
      <c r="C1565" s="1533"/>
      <c r="D1565" s="303"/>
      <c r="E1565" s="1463" t="s">
        <v>347</v>
      </c>
      <c r="F1565" s="143"/>
      <c r="G1565" s="144"/>
      <c r="H1565" s="141"/>
      <c r="I1565" s="202"/>
    </row>
    <row r="1566" spans="1:9">
      <c r="A1566" s="544">
        <v>22020708</v>
      </c>
      <c r="B1566" s="285" t="s">
        <v>63</v>
      </c>
      <c r="C1566" s="1515"/>
      <c r="D1566" s="157">
        <v>31931500</v>
      </c>
      <c r="E1566" s="325" t="s">
        <v>346</v>
      </c>
      <c r="F1566" s="143">
        <v>760000</v>
      </c>
      <c r="G1566" s="144">
        <v>1000000</v>
      </c>
      <c r="H1566" s="141">
        <v>870000</v>
      </c>
      <c r="I1566" s="202">
        <v>1000000</v>
      </c>
    </row>
    <row r="1567" spans="1:9">
      <c r="A1567" s="544">
        <v>22020711</v>
      </c>
      <c r="B1567" s="285"/>
      <c r="C1567" s="1515"/>
      <c r="D1567" s="157">
        <v>31931500</v>
      </c>
      <c r="E1567" s="325" t="s">
        <v>345</v>
      </c>
      <c r="F1567" s="143"/>
      <c r="G1567" s="144"/>
      <c r="H1567" s="141"/>
      <c r="I1567" s="202"/>
    </row>
    <row r="1568" spans="1:9">
      <c r="A1568" s="486">
        <v>22020800</v>
      </c>
      <c r="B1568" s="408"/>
      <c r="C1568" s="1533"/>
      <c r="D1568" s="303"/>
      <c r="E1568" s="590" t="s">
        <v>344</v>
      </c>
      <c r="F1568" s="163"/>
      <c r="G1568" s="330"/>
      <c r="H1568" s="135"/>
      <c r="I1568" s="587"/>
    </row>
    <row r="1569" spans="1:9">
      <c r="A1569" s="544">
        <v>22020801</v>
      </c>
      <c r="B1569" s="285" t="s">
        <v>63</v>
      </c>
      <c r="C1569" s="1515"/>
      <c r="D1569" s="157">
        <v>31931500</v>
      </c>
      <c r="E1569" s="325" t="s">
        <v>290</v>
      </c>
      <c r="F1569" s="143">
        <v>2700000</v>
      </c>
      <c r="G1569" s="144">
        <v>1000000</v>
      </c>
      <c r="H1569" s="141">
        <v>942000</v>
      </c>
      <c r="I1569" s="202">
        <v>1000000</v>
      </c>
    </row>
    <row r="1570" spans="1:9">
      <c r="A1570" s="544">
        <v>22020803</v>
      </c>
      <c r="B1570" s="285" t="s">
        <v>63</v>
      </c>
      <c r="C1570" s="1515"/>
      <c r="D1570" s="157">
        <v>31931500</v>
      </c>
      <c r="E1570" s="325" t="s">
        <v>324</v>
      </c>
      <c r="F1570" s="143">
        <v>900000</v>
      </c>
      <c r="G1570" s="144">
        <v>3000000</v>
      </c>
      <c r="H1570" s="141">
        <v>0</v>
      </c>
      <c r="I1570" s="202">
        <v>13000000</v>
      </c>
    </row>
    <row r="1571" spans="1:9">
      <c r="A1571" s="486">
        <v>22021000</v>
      </c>
      <c r="B1571" s="408"/>
      <c r="C1571" s="1533"/>
      <c r="D1571" s="303"/>
      <c r="E1571" s="417" t="s">
        <v>151</v>
      </c>
      <c r="F1571" s="143"/>
      <c r="G1571" s="144"/>
      <c r="H1571" s="141"/>
      <c r="I1571" s="202"/>
    </row>
    <row r="1572" spans="1:9" ht="30">
      <c r="A1572" s="544">
        <v>22021017</v>
      </c>
      <c r="B1572" s="285" t="s">
        <v>63</v>
      </c>
      <c r="C1572" s="1515"/>
      <c r="D1572" s="157">
        <v>31931500</v>
      </c>
      <c r="E1572" s="207" t="s">
        <v>343</v>
      </c>
      <c r="F1572" s="143">
        <v>780000</v>
      </c>
      <c r="G1572" s="838">
        <v>37765526</v>
      </c>
      <c r="H1572" s="837">
        <v>15600000</v>
      </c>
      <c r="I1572" s="836">
        <v>37765526</v>
      </c>
    </row>
    <row r="1573" spans="1:9">
      <c r="A1573" s="71">
        <v>22021004</v>
      </c>
      <c r="B1573" s="285" t="s">
        <v>63</v>
      </c>
      <c r="C1573" s="1515"/>
      <c r="D1573" s="157">
        <v>31931500</v>
      </c>
      <c r="E1573" s="801" t="s">
        <v>342</v>
      </c>
      <c r="F1573" s="143">
        <v>2700000</v>
      </c>
      <c r="G1573" s="144">
        <v>2000000</v>
      </c>
      <c r="H1573" s="141">
        <v>200000</v>
      </c>
      <c r="I1573" s="202">
        <v>2000000</v>
      </c>
    </row>
    <row r="1574" spans="1:9">
      <c r="A1574" s="486">
        <v>22040100</v>
      </c>
      <c r="B1574" s="408"/>
      <c r="C1574" s="1533"/>
      <c r="D1574" s="303"/>
      <c r="E1574" s="417" t="s">
        <v>233</v>
      </c>
      <c r="F1574" s="143"/>
      <c r="G1574" s="144"/>
      <c r="H1574" s="141">
        <v>0</v>
      </c>
      <c r="I1574" s="202"/>
    </row>
    <row r="1575" spans="1:9" ht="45.75" thickBot="1">
      <c r="A1575" s="485">
        <v>22040109</v>
      </c>
      <c r="B1575" s="285" t="s">
        <v>63</v>
      </c>
      <c r="C1575" s="1534"/>
      <c r="D1575" s="284">
        <v>31931500</v>
      </c>
      <c r="E1575" s="611" t="s">
        <v>341</v>
      </c>
      <c r="F1575" s="93">
        <v>22650800.98</v>
      </c>
      <c r="G1575" s="453">
        <v>15000000</v>
      </c>
      <c r="H1575" s="141">
        <v>14100350.09</v>
      </c>
      <c r="I1575" s="451">
        <v>15000000</v>
      </c>
    </row>
    <row r="1576" spans="1:9" ht="15.75" thickBot="1">
      <c r="A1576" s="835"/>
      <c r="B1576" s="398"/>
      <c r="C1576" s="1535"/>
      <c r="D1576" s="397"/>
      <c r="E1576" s="481" t="s">
        <v>149</v>
      </c>
      <c r="F1576" s="1701">
        <f>SUM(F1530:F1553)</f>
        <v>109516510.83333331</v>
      </c>
      <c r="G1576" s="1702">
        <f>SUM(G1530:G1553)</f>
        <v>208160106.05000001</v>
      </c>
      <c r="H1576" s="1703">
        <f>SUM(H1530:H1553)</f>
        <v>90959872.5</v>
      </c>
      <c r="I1576" s="1704">
        <f>SUM(I1530:I1553)</f>
        <v>232067813</v>
      </c>
    </row>
    <row r="1577" spans="1:9" ht="15.75" thickBot="1">
      <c r="A1577" s="830"/>
      <c r="B1577" s="390"/>
      <c r="C1577" s="1525"/>
      <c r="D1577" s="276"/>
      <c r="E1577" s="476" t="s">
        <v>148</v>
      </c>
      <c r="F1577" s="1705">
        <f>SUM(F1556:F1575)</f>
        <v>63290800.980000004</v>
      </c>
      <c r="G1577" s="1706">
        <f>SUM(G1556:G1575)</f>
        <v>98265526</v>
      </c>
      <c r="H1577" s="1707">
        <f>SUM(H1556:H1575)</f>
        <v>57854350.870000005</v>
      </c>
      <c r="I1577" s="1708">
        <f>SUM(I1556:I1575)</f>
        <v>148265526</v>
      </c>
    </row>
    <row r="1578" spans="1:9" ht="15.75" thickBot="1">
      <c r="A1578" s="825"/>
      <c r="B1578" s="623"/>
      <c r="C1578" s="1574"/>
      <c r="D1578" s="622"/>
      <c r="E1578" s="524" t="s">
        <v>0</v>
      </c>
      <c r="F1578" s="1709">
        <f>SUM(F1576:F1577)</f>
        <v>172807311.81333333</v>
      </c>
      <c r="G1578" s="1710">
        <f>SUM(G1576:G1577)</f>
        <v>306425632.05000001</v>
      </c>
      <c r="H1578" s="1711">
        <f>SUM(H1576:H1577)</f>
        <v>148814223.37</v>
      </c>
      <c r="I1578" s="1712">
        <f>SUM(I1576:I1577)</f>
        <v>380333339</v>
      </c>
    </row>
    <row r="1579" spans="1:9" ht="15.75" thickBot="1">
      <c r="A1579" s="820"/>
      <c r="B1579" s="713"/>
      <c r="C1579" s="1548"/>
      <c r="D1579" s="712"/>
      <c r="E1579" s="711"/>
      <c r="F1579" s="710"/>
      <c r="G1579" s="710"/>
      <c r="H1579" s="709"/>
      <c r="I1579" s="708"/>
    </row>
    <row r="1580" spans="1:9" ht="15.75">
      <c r="A1580" s="1819" t="s">
        <v>144</v>
      </c>
      <c r="B1580" s="1820"/>
      <c r="C1580" s="1820"/>
      <c r="D1580" s="1820"/>
      <c r="E1580" s="1820"/>
      <c r="F1580" s="1820"/>
      <c r="G1580" s="1820"/>
      <c r="H1580" s="1820"/>
      <c r="I1580" s="1821"/>
    </row>
    <row r="1581" spans="1:9" ht="15.75">
      <c r="A1581" s="1783" t="s">
        <v>143</v>
      </c>
      <c r="B1581" s="1784"/>
      <c r="C1581" s="1784"/>
      <c r="D1581" s="1784"/>
      <c r="E1581" s="1784"/>
      <c r="F1581" s="1784"/>
      <c r="G1581" s="1784"/>
      <c r="H1581" s="1784"/>
      <c r="I1581" s="1785"/>
    </row>
    <row r="1582" spans="1:9" ht="15.75">
      <c r="A1582" s="1783" t="s">
        <v>883</v>
      </c>
      <c r="B1582" s="1784"/>
      <c r="C1582" s="1784"/>
      <c r="D1582" s="1784"/>
      <c r="E1582" s="1784"/>
      <c r="F1582" s="1784"/>
      <c r="G1582" s="1784"/>
      <c r="H1582" s="1784"/>
      <c r="I1582" s="1785"/>
    </row>
    <row r="1583" spans="1:9" ht="16.5" thickBot="1">
      <c r="A1583" s="1852" t="s">
        <v>231</v>
      </c>
      <c r="B1583" s="1853"/>
      <c r="C1583" s="1853"/>
      <c r="D1583" s="1853"/>
      <c r="E1583" s="1853"/>
      <c r="F1583" s="1853"/>
      <c r="G1583" s="1853"/>
      <c r="H1583" s="1853"/>
      <c r="I1583" s="1854"/>
    </row>
    <row r="1584" spans="1:9" ht="15.75" thickBot="1">
      <c r="A1584" s="1870" t="s">
        <v>340</v>
      </c>
      <c r="B1584" s="1871"/>
      <c r="C1584" s="1871"/>
      <c r="D1584" s="1871"/>
      <c r="E1584" s="1871"/>
      <c r="F1584" s="1871"/>
      <c r="G1584" s="1871"/>
      <c r="H1584" s="1871"/>
      <c r="I1584" s="1872"/>
    </row>
    <row r="1585" spans="1:9" ht="41.25" thickBot="1">
      <c r="A1585" s="348" t="s">
        <v>229</v>
      </c>
      <c r="B1585" s="380" t="s">
        <v>332</v>
      </c>
      <c r="C1585" s="1513" t="s">
        <v>331</v>
      </c>
      <c r="D1585" s="815" t="s">
        <v>139</v>
      </c>
      <c r="E1585" s="345" t="s">
        <v>138</v>
      </c>
      <c r="F1585" s="222" t="s">
        <v>909</v>
      </c>
      <c r="G1585" s="223" t="s">
        <v>908</v>
      </c>
      <c r="H1585" s="222" t="s">
        <v>888</v>
      </c>
      <c r="I1585" s="221" t="s">
        <v>882</v>
      </c>
    </row>
    <row r="1586" spans="1:9">
      <c r="A1586" s="470" t="s">
        <v>339</v>
      </c>
      <c r="B1586" s="285" t="s">
        <v>63</v>
      </c>
      <c r="C1586" s="1593"/>
      <c r="D1586" s="157">
        <v>31931500</v>
      </c>
      <c r="E1586" s="601" t="s">
        <v>338</v>
      </c>
      <c r="F1586" s="461">
        <f>SUM(F1659)</f>
        <v>36418886.256666668</v>
      </c>
      <c r="G1586" s="466">
        <f>SUM(G1659)</f>
        <v>113932686.31999999</v>
      </c>
      <c r="H1586" s="818">
        <f>SUM(H1659)</f>
        <v>50010989.5</v>
      </c>
      <c r="I1586" s="464">
        <f>SUM(I1659)</f>
        <v>112805584.59999999</v>
      </c>
    </row>
    <row r="1587" spans="1:9">
      <c r="A1587" s="463">
        <v>21500100102</v>
      </c>
      <c r="B1587" s="285" t="s">
        <v>63</v>
      </c>
      <c r="C1587" s="1533"/>
      <c r="D1587" s="157">
        <v>31931500</v>
      </c>
      <c r="E1587" s="325" t="s">
        <v>337</v>
      </c>
      <c r="F1587" s="819">
        <f>SUM(F1711)</f>
        <v>15373248.083333334</v>
      </c>
      <c r="G1587" s="460">
        <f>SUM(G1711)</f>
        <v>17680373.09</v>
      </c>
      <c r="H1587" s="818">
        <f>SUM(H1711)</f>
        <v>12139930.25</v>
      </c>
      <c r="I1587" s="458">
        <f>SUM(I1711)</f>
        <v>18967897.700000003</v>
      </c>
    </row>
    <row r="1588" spans="1:9">
      <c r="A1588" s="463">
        <v>21500100103</v>
      </c>
      <c r="B1588" s="285" t="s">
        <v>63</v>
      </c>
      <c r="C1588" s="1533"/>
      <c r="D1588" s="157">
        <v>31931500</v>
      </c>
      <c r="E1588" s="325" t="s">
        <v>336</v>
      </c>
      <c r="F1588" s="461">
        <f>SUM(F1754)</f>
        <v>53582268.229999997</v>
      </c>
      <c r="G1588" s="460">
        <f>SUM(G1754)</f>
        <v>79885911.670000002</v>
      </c>
      <c r="H1588" s="817">
        <f>SUM(H1754)</f>
        <v>33963757.75</v>
      </c>
      <c r="I1588" s="458">
        <f>SUM(I1754)</f>
        <v>71129647.299999997</v>
      </c>
    </row>
    <row r="1589" spans="1:9">
      <c r="A1589" s="463">
        <v>21500100104</v>
      </c>
      <c r="B1589" s="285" t="s">
        <v>63</v>
      </c>
      <c r="C1589" s="1533"/>
      <c r="D1589" s="157">
        <v>31931500</v>
      </c>
      <c r="E1589" s="325" t="s">
        <v>335</v>
      </c>
      <c r="F1589" s="461">
        <f>SUM(F1803)</f>
        <v>67000</v>
      </c>
      <c r="G1589" s="460">
        <f>SUM(G1803)</f>
        <v>2500000</v>
      </c>
      <c r="H1589" s="459">
        <f>SUM(H1803)</f>
        <v>180000</v>
      </c>
      <c r="I1589" s="458">
        <f>SUM(I1803)</f>
        <v>2500000</v>
      </c>
    </row>
    <row r="1590" spans="1:9">
      <c r="A1590" s="418"/>
      <c r="B1590" s="408"/>
      <c r="C1590" s="1533"/>
      <c r="D1590" s="303"/>
      <c r="E1590" s="325"/>
      <c r="F1590" s="206"/>
      <c r="G1590" s="751"/>
      <c r="H1590" s="205"/>
      <c r="I1590" s="761"/>
    </row>
    <row r="1591" spans="1:9" ht="15.75" customHeight="1">
      <c r="A1591" s="418"/>
      <c r="B1591" s="408"/>
      <c r="C1591" s="1533"/>
      <c r="D1591" s="303"/>
      <c r="E1591" s="325"/>
      <c r="F1591" s="206"/>
      <c r="G1591" s="144"/>
      <c r="H1591" s="205"/>
      <c r="I1591" s="202"/>
    </row>
    <row r="1592" spans="1:9">
      <c r="A1592" s="418"/>
      <c r="B1592" s="408"/>
      <c r="C1592" s="1533"/>
      <c r="D1592" s="303"/>
      <c r="E1592" s="325"/>
      <c r="F1592" s="206"/>
      <c r="G1592" s="144"/>
      <c r="H1592" s="205"/>
      <c r="I1592" s="202"/>
    </row>
    <row r="1593" spans="1:9" ht="15.75" thickBot="1">
      <c r="A1593" s="586"/>
      <c r="B1593" s="456"/>
      <c r="C1593" s="1594"/>
      <c r="D1593" s="585"/>
      <c r="E1593" s="515"/>
      <c r="F1593" s="454"/>
      <c r="G1593" s="453"/>
      <c r="H1593" s="452"/>
      <c r="I1593" s="451"/>
    </row>
    <row r="1594" spans="1:9" ht="15.75" thickBot="1">
      <c r="A1594" s="450"/>
      <c r="B1594" s="449"/>
      <c r="C1594" s="1556"/>
      <c r="D1594" s="448"/>
      <c r="E1594" s="579" t="s">
        <v>0</v>
      </c>
      <c r="F1594" s="1143">
        <f>SUM(F1586:F1593)</f>
        <v>105441402.56999999</v>
      </c>
      <c r="G1594" s="1144">
        <f>SUM(G1586:G1593)</f>
        <v>213998971.07999998</v>
      </c>
      <c r="H1594" s="1143">
        <f>SUM(H1586:H1593)</f>
        <v>96294677.5</v>
      </c>
      <c r="I1594" s="1142">
        <f>SUM(I1586:I1593)</f>
        <v>205403129.59999999</v>
      </c>
    </row>
    <row r="1595" spans="1:9" ht="15.75" thickBot="1">
      <c r="A1595" s="1822" t="s">
        <v>225</v>
      </c>
      <c r="B1595" s="1823"/>
      <c r="C1595" s="1823"/>
      <c r="D1595" s="1823"/>
      <c r="E1595" s="1823"/>
      <c r="F1595" s="1823"/>
      <c r="G1595" s="1823"/>
      <c r="H1595" s="1823"/>
      <c r="I1595" s="1824"/>
    </row>
    <row r="1596" spans="1:9" ht="15.75" thickBot="1">
      <c r="A1596" s="445"/>
      <c r="B1596" s="444"/>
      <c r="C1596" s="1524"/>
      <c r="D1596" s="268"/>
      <c r="E1596" s="575" t="s">
        <v>149</v>
      </c>
      <c r="F1596" s="1713">
        <f t="shared" ref="F1596:I1597" si="107">SUM(F1657,F1709,F1752,F1801)</f>
        <v>41793503.479999997</v>
      </c>
      <c r="G1596" s="1714">
        <f t="shared" si="107"/>
        <v>81848971.079999998</v>
      </c>
      <c r="H1596" s="1428">
        <f t="shared" si="107"/>
        <v>33905677.5</v>
      </c>
      <c r="I1596" s="1429">
        <f t="shared" si="107"/>
        <v>73253129.600000009</v>
      </c>
    </row>
    <row r="1597" spans="1:9" ht="15.75" thickBot="1">
      <c r="A1597" s="438"/>
      <c r="B1597" s="390"/>
      <c r="C1597" s="1525"/>
      <c r="D1597" s="276"/>
      <c r="E1597" s="476" t="s">
        <v>148</v>
      </c>
      <c r="F1597" s="1694">
        <f t="shared" si="107"/>
        <v>63647899.090000004</v>
      </c>
      <c r="G1597" s="1695">
        <f t="shared" si="107"/>
        <v>132150000</v>
      </c>
      <c r="H1597" s="1143">
        <f t="shared" si="107"/>
        <v>62389000</v>
      </c>
      <c r="I1597" s="1142">
        <f t="shared" si="107"/>
        <v>132150000</v>
      </c>
    </row>
    <row r="1598" spans="1:9" ht="15.75" thickBot="1">
      <c r="A1598" s="432"/>
      <c r="B1598" s="431"/>
      <c r="C1598" s="1571"/>
      <c r="D1598" s="430"/>
      <c r="E1598" s="816" t="s">
        <v>0</v>
      </c>
      <c r="F1598" s="1715">
        <f>SUM(F1596:F1597)</f>
        <v>105441402.56999999</v>
      </c>
      <c r="G1598" s="1697">
        <f>SUM(G1596:G1597)</f>
        <v>213998971.07999998</v>
      </c>
      <c r="H1598" s="1716">
        <f>SUM(H1596:H1597)</f>
        <v>96294677.5</v>
      </c>
      <c r="I1598" s="1699">
        <f>SUM(I1596:I1597)</f>
        <v>205403129.60000002</v>
      </c>
    </row>
    <row r="1599" spans="1:9" ht="15.75">
      <c r="A1599" s="1819" t="s">
        <v>144</v>
      </c>
      <c r="B1599" s="1820"/>
      <c r="C1599" s="1820"/>
      <c r="D1599" s="1820"/>
      <c r="E1599" s="1820"/>
      <c r="F1599" s="1820"/>
      <c r="G1599" s="1820"/>
      <c r="H1599" s="1820"/>
      <c r="I1599" s="1821"/>
    </row>
    <row r="1600" spans="1:9" ht="15.75">
      <c r="A1600" s="1783" t="s">
        <v>143</v>
      </c>
      <c r="B1600" s="1784"/>
      <c r="C1600" s="1784"/>
      <c r="D1600" s="1784"/>
      <c r="E1600" s="1784"/>
      <c r="F1600" s="1784"/>
      <c r="G1600" s="1784"/>
      <c r="H1600" s="1784"/>
      <c r="I1600" s="1785"/>
    </row>
    <row r="1601" spans="1:9" ht="15.75">
      <c r="A1601" s="1783" t="s">
        <v>883</v>
      </c>
      <c r="B1601" s="1784"/>
      <c r="C1601" s="1784"/>
      <c r="D1601" s="1784"/>
      <c r="E1601" s="1784"/>
      <c r="F1601" s="1784"/>
      <c r="G1601" s="1784"/>
      <c r="H1601" s="1784"/>
      <c r="I1601" s="1785"/>
    </row>
    <row r="1602" spans="1:9" ht="15.75">
      <c r="A1602" s="1783" t="s">
        <v>188</v>
      </c>
      <c r="B1602" s="1784"/>
      <c r="C1602" s="1784"/>
      <c r="D1602" s="1784"/>
      <c r="E1602" s="1784"/>
      <c r="F1602" s="1784"/>
      <c r="G1602" s="1784"/>
      <c r="H1602" s="1784"/>
      <c r="I1602" s="1785"/>
    </row>
    <row r="1603" spans="1:9" ht="15.75" thickBot="1">
      <c r="A1603" s="1840" t="s">
        <v>334</v>
      </c>
      <c r="B1603" s="1841"/>
      <c r="C1603" s="1841"/>
      <c r="D1603" s="1841"/>
      <c r="E1603" s="1841"/>
      <c r="F1603" s="1841"/>
      <c r="G1603" s="1841"/>
      <c r="H1603" s="1841"/>
      <c r="I1603" s="1842"/>
    </row>
    <row r="1604" spans="1:9" ht="43.5" thickBot="1">
      <c r="A1604" s="348" t="s">
        <v>333</v>
      </c>
      <c r="B1604" s="380" t="s">
        <v>332</v>
      </c>
      <c r="C1604" s="1513" t="s">
        <v>331</v>
      </c>
      <c r="D1604" s="815" t="s">
        <v>139</v>
      </c>
      <c r="E1604" s="345" t="s">
        <v>138</v>
      </c>
      <c r="F1604" s="222" t="s">
        <v>909</v>
      </c>
      <c r="G1604" s="223" t="s">
        <v>889</v>
      </c>
      <c r="H1604" s="222" t="s">
        <v>888</v>
      </c>
      <c r="I1604" s="221" t="s">
        <v>882</v>
      </c>
    </row>
    <row r="1605" spans="1:9">
      <c r="A1605" s="508">
        <v>20000000</v>
      </c>
      <c r="B1605" s="507"/>
      <c r="C1605" s="1537"/>
      <c r="D1605" s="506"/>
      <c r="E1605" s="505" t="s">
        <v>186</v>
      </c>
      <c r="F1605" s="504"/>
      <c r="G1605" s="503"/>
      <c r="H1605" s="517"/>
      <c r="I1605" s="502"/>
    </row>
    <row r="1606" spans="1:9">
      <c r="A1606" s="425">
        <v>21000000</v>
      </c>
      <c r="B1606" s="424"/>
      <c r="C1606" s="1528"/>
      <c r="D1606" s="322"/>
      <c r="E1606" s="331" t="s">
        <v>149</v>
      </c>
      <c r="F1606" s="206"/>
      <c r="G1606" s="501"/>
      <c r="H1606" s="205"/>
      <c r="I1606" s="500"/>
    </row>
    <row r="1607" spans="1:9">
      <c r="A1607" s="425">
        <v>21010000</v>
      </c>
      <c r="B1607" s="424"/>
      <c r="C1607" s="1528"/>
      <c r="D1607" s="322"/>
      <c r="E1607" s="331" t="s">
        <v>185</v>
      </c>
      <c r="F1607" s="206"/>
      <c r="G1607" s="501"/>
      <c r="H1607" s="205"/>
      <c r="I1607" s="500"/>
    </row>
    <row r="1608" spans="1:9">
      <c r="A1608" s="326">
        <v>21010103</v>
      </c>
      <c r="B1608" s="285" t="s">
        <v>63</v>
      </c>
      <c r="C1608" s="1530"/>
      <c r="D1608" s="157">
        <v>31931500</v>
      </c>
      <c r="E1608" s="426" t="s">
        <v>184</v>
      </c>
      <c r="F1608" s="143">
        <f t="shared" ref="F1608:F1610" si="108">SUM(G1608/12*11)</f>
        <v>1989386.6666666667</v>
      </c>
      <c r="G1608" s="144">
        <v>2170240</v>
      </c>
      <c r="H1608" s="312">
        <f>G1608/12*9</f>
        <v>1627680</v>
      </c>
      <c r="I1608" s="337">
        <f t="shared" ref="I1608:I1610" si="109">SUM(G1608*110%)</f>
        <v>2387264</v>
      </c>
    </row>
    <row r="1609" spans="1:9">
      <c r="A1609" s="326">
        <v>21010104</v>
      </c>
      <c r="B1609" s="285" t="s">
        <v>63</v>
      </c>
      <c r="C1609" s="1530"/>
      <c r="D1609" s="157">
        <v>31931500</v>
      </c>
      <c r="E1609" s="426" t="s">
        <v>183</v>
      </c>
      <c r="F1609" s="143">
        <f t="shared" si="108"/>
        <v>4085602.5833333335</v>
      </c>
      <c r="G1609" s="144">
        <v>4457021</v>
      </c>
      <c r="H1609" s="312">
        <f>G1609/12*9</f>
        <v>3342765.75</v>
      </c>
      <c r="I1609" s="337">
        <f t="shared" si="109"/>
        <v>4902723.1000000006</v>
      </c>
    </row>
    <row r="1610" spans="1:9" ht="15.75" customHeight="1">
      <c r="A1610" s="326">
        <v>21010105</v>
      </c>
      <c r="B1610" s="285" t="s">
        <v>63</v>
      </c>
      <c r="C1610" s="1530"/>
      <c r="D1610" s="157">
        <v>31931500</v>
      </c>
      <c r="E1610" s="426" t="s">
        <v>182</v>
      </c>
      <c r="F1610" s="143">
        <f t="shared" si="108"/>
        <v>1193302</v>
      </c>
      <c r="G1610" s="144">
        <v>1301784</v>
      </c>
      <c r="H1610" s="312">
        <f>G1610/12*9</f>
        <v>976338</v>
      </c>
      <c r="I1610" s="337">
        <f t="shared" si="109"/>
        <v>1431962.4000000001</v>
      </c>
    </row>
    <row r="1611" spans="1:9">
      <c r="A1611" s="327">
        <v>21010106</v>
      </c>
      <c r="B1611" s="285"/>
      <c r="C1611" s="1530"/>
      <c r="D1611" s="157">
        <v>31931500</v>
      </c>
      <c r="E1611" s="426" t="s">
        <v>181</v>
      </c>
      <c r="F1611" s="143">
        <f>G1611*8/12</f>
        <v>0</v>
      </c>
      <c r="G1611" s="144"/>
      <c r="H1611" s="312">
        <f>G1611/12*9</f>
        <v>0</v>
      </c>
      <c r="I1611" s="413"/>
    </row>
    <row r="1612" spans="1:9">
      <c r="A1612" s="334"/>
      <c r="B1612" s="285"/>
      <c r="C1612" s="1530"/>
      <c r="D1612" s="157">
        <v>31931500</v>
      </c>
      <c r="E1612" s="325" t="s">
        <v>180</v>
      </c>
      <c r="F1612" s="143">
        <v>0</v>
      </c>
      <c r="G1612" s="144">
        <v>9386700.3200000003</v>
      </c>
      <c r="H1612" s="312">
        <v>0</v>
      </c>
      <c r="I1612" s="328">
        <v>12000000</v>
      </c>
    </row>
    <row r="1613" spans="1:9">
      <c r="A1613" s="498"/>
      <c r="B1613" s="333"/>
      <c r="C1613" s="1530"/>
      <c r="D1613" s="332"/>
      <c r="E1613" s="331" t="s">
        <v>179</v>
      </c>
      <c r="F1613" s="163"/>
      <c r="G1613" s="330">
        <v>5250000</v>
      </c>
      <c r="H1613" s="329"/>
      <c r="I1613" s="489">
        <v>0</v>
      </c>
    </row>
    <row r="1614" spans="1:9">
      <c r="A1614" s="425">
        <v>21020300</v>
      </c>
      <c r="B1614" s="424"/>
      <c r="C1614" s="1528"/>
      <c r="D1614" s="322"/>
      <c r="E1614" s="1657" t="s">
        <v>178</v>
      </c>
      <c r="F1614" s="143">
        <f>G1614*8/12</f>
        <v>0</v>
      </c>
      <c r="G1614" s="144"/>
      <c r="H1614" s="141"/>
      <c r="I1614" s="413"/>
    </row>
    <row r="1615" spans="1:9">
      <c r="A1615" s="326">
        <v>21020301</v>
      </c>
      <c r="B1615" s="285" t="s">
        <v>63</v>
      </c>
      <c r="C1615" s="1530"/>
      <c r="D1615" s="157">
        <v>31931500</v>
      </c>
      <c r="E1615" s="325" t="s">
        <v>171</v>
      </c>
      <c r="F1615" s="143">
        <f t="shared" ref="F1615:F1620" si="110">SUM(G1615/12*11)</f>
        <v>696285.33333333326</v>
      </c>
      <c r="G1615" s="144">
        <v>759584</v>
      </c>
      <c r="H1615" s="312">
        <f t="shared" ref="H1615:H1623" si="111">G1615/12*9</f>
        <v>569688</v>
      </c>
      <c r="I1615" s="337">
        <f t="shared" ref="I1615:I1618" si="112">SUM(G1615*110%)</f>
        <v>835542.4</v>
      </c>
    </row>
    <row r="1616" spans="1:9">
      <c r="A1616" s="326">
        <v>21020302</v>
      </c>
      <c r="B1616" s="285" t="s">
        <v>63</v>
      </c>
      <c r="C1616" s="1530"/>
      <c r="D1616" s="157">
        <v>31931500</v>
      </c>
      <c r="E1616" s="325" t="s">
        <v>169</v>
      </c>
      <c r="F1616" s="143">
        <f t="shared" si="110"/>
        <v>538763.5</v>
      </c>
      <c r="G1616" s="144">
        <v>587742</v>
      </c>
      <c r="H1616" s="312">
        <f t="shared" si="111"/>
        <v>440806.5</v>
      </c>
      <c r="I1616" s="337">
        <f t="shared" si="112"/>
        <v>646516.20000000007</v>
      </c>
    </row>
    <row r="1617" spans="1:9">
      <c r="A1617" s="326">
        <v>21020303</v>
      </c>
      <c r="B1617" s="285" t="s">
        <v>63</v>
      </c>
      <c r="C1617" s="1530"/>
      <c r="D1617" s="157">
        <v>31931500</v>
      </c>
      <c r="E1617" s="325" t="s">
        <v>167</v>
      </c>
      <c r="F1617" s="143">
        <f t="shared" si="110"/>
        <v>48374.333333333336</v>
      </c>
      <c r="G1617" s="144">
        <v>52772</v>
      </c>
      <c r="H1617" s="312">
        <f t="shared" si="111"/>
        <v>39579</v>
      </c>
      <c r="I1617" s="337">
        <f t="shared" si="112"/>
        <v>58049.200000000004</v>
      </c>
    </row>
    <row r="1618" spans="1:9">
      <c r="A1618" s="326">
        <v>21020304</v>
      </c>
      <c r="B1618" s="285" t="s">
        <v>63</v>
      </c>
      <c r="C1618" s="1530"/>
      <c r="D1618" s="157">
        <v>31931500</v>
      </c>
      <c r="E1618" s="325" t="s">
        <v>165</v>
      </c>
      <c r="F1618" s="143">
        <f t="shared" si="110"/>
        <v>156816</v>
      </c>
      <c r="G1618" s="144">
        <v>171072</v>
      </c>
      <c r="H1618" s="312">
        <f t="shared" si="111"/>
        <v>128304</v>
      </c>
      <c r="I1618" s="337">
        <f t="shared" si="112"/>
        <v>188179.20000000001</v>
      </c>
    </row>
    <row r="1619" spans="1:9">
      <c r="A1619" s="326" t="s">
        <v>330</v>
      </c>
      <c r="B1619" s="285"/>
      <c r="C1619" s="1530"/>
      <c r="D1619" s="157">
        <v>31931500</v>
      </c>
      <c r="E1619" s="325" t="s">
        <v>163</v>
      </c>
      <c r="F1619" s="143">
        <f t="shared" si="110"/>
        <v>0</v>
      </c>
      <c r="G1619" s="144"/>
      <c r="H1619" s="312">
        <f t="shared" si="111"/>
        <v>0</v>
      </c>
      <c r="I1619" s="413"/>
    </row>
    <row r="1620" spans="1:9">
      <c r="A1620" s="326">
        <v>21020315</v>
      </c>
      <c r="B1620" s="285" t="s">
        <v>63</v>
      </c>
      <c r="C1620" s="1530"/>
      <c r="D1620" s="157">
        <v>31931500</v>
      </c>
      <c r="E1620" s="325" t="s">
        <v>161</v>
      </c>
      <c r="F1620" s="143">
        <f t="shared" si="110"/>
        <v>218767.08333333334</v>
      </c>
      <c r="G1620" s="144">
        <v>238655</v>
      </c>
      <c r="H1620" s="312">
        <f t="shared" si="111"/>
        <v>178991.25</v>
      </c>
      <c r="I1620" s="337">
        <f>SUM(G1620*110%)</f>
        <v>262520.5</v>
      </c>
    </row>
    <row r="1621" spans="1:9">
      <c r="A1621" s="327">
        <v>21020314</v>
      </c>
      <c r="B1621" s="285"/>
      <c r="C1621" s="1530"/>
      <c r="D1621" s="157">
        <v>31931500</v>
      </c>
      <c r="E1621" s="325" t="s">
        <v>177</v>
      </c>
      <c r="F1621" s="143">
        <f t="shared" ref="F1621:F1636" si="113">G1621*8/12</f>
        <v>0</v>
      </c>
      <c r="G1621" s="144"/>
      <c r="H1621" s="312">
        <f t="shared" si="111"/>
        <v>0</v>
      </c>
      <c r="I1621" s="413"/>
    </row>
    <row r="1622" spans="1:9">
      <c r="A1622" s="327">
        <v>21020305</v>
      </c>
      <c r="B1622" s="285"/>
      <c r="C1622" s="1530"/>
      <c r="D1622" s="157">
        <v>31931500</v>
      </c>
      <c r="E1622" s="325" t="s">
        <v>176</v>
      </c>
      <c r="F1622" s="143">
        <f t="shared" si="113"/>
        <v>0</v>
      </c>
      <c r="G1622" s="144"/>
      <c r="H1622" s="312">
        <f t="shared" si="111"/>
        <v>0</v>
      </c>
      <c r="I1622" s="413"/>
    </row>
    <row r="1623" spans="1:9">
      <c r="A1623" s="327">
        <v>21020306</v>
      </c>
      <c r="B1623" s="285"/>
      <c r="C1623" s="1530"/>
      <c r="D1623" s="157">
        <v>31931500</v>
      </c>
      <c r="E1623" s="325" t="s">
        <v>175</v>
      </c>
      <c r="F1623" s="143">
        <f t="shared" si="113"/>
        <v>0</v>
      </c>
      <c r="G1623" s="144"/>
      <c r="H1623" s="312">
        <f t="shared" si="111"/>
        <v>0</v>
      </c>
      <c r="I1623" s="413"/>
    </row>
    <row r="1624" spans="1:9">
      <c r="A1624" s="425">
        <v>21020400</v>
      </c>
      <c r="B1624" s="424"/>
      <c r="C1624" s="1528"/>
      <c r="D1624" s="322"/>
      <c r="E1624" s="331" t="s">
        <v>174</v>
      </c>
      <c r="F1624" s="143">
        <f t="shared" si="113"/>
        <v>0</v>
      </c>
      <c r="G1624" s="144"/>
      <c r="H1624" s="141"/>
      <c r="I1624" s="413"/>
    </row>
    <row r="1625" spans="1:9">
      <c r="A1625" s="326">
        <v>21020401</v>
      </c>
      <c r="B1625" s="285" t="s">
        <v>63</v>
      </c>
      <c r="C1625" s="1530"/>
      <c r="D1625" s="157">
        <v>31931500</v>
      </c>
      <c r="E1625" s="325" t="s">
        <v>171</v>
      </c>
      <c r="F1625" s="143">
        <f t="shared" ref="F1625:F1628" si="114">SUM(G1625/12*11)</f>
        <v>1715954.1666666667</v>
      </c>
      <c r="G1625" s="144">
        <v>1871950</v>
      </c>
      <c r="H1625" s="312">
        <f t="shared" ref="H1625:H1630" si="115">G1625/12*9</f>
        <v>1403962.5</v>
      </c>
      <c r="I1625" s="337">
        <f t="shared" ref="I1625:I1637" si="116">SUM(G1625*110%)</f>
        <v>2059145.0000000002</v>
      </c>
    </row>
    <row r="1626" spans="1:9">
      <c r="A1626" s="326">
        <v>21020402</v>
      </c>
      <c r="B1626" s="285" t="s">
        <v>63</v>
      </c>
      <c r="C1626" s="1530"/>
      <c r="D1626" s="157">
        <v>31931500</v>
      </c>
      <c r="E1626" s="325" t="s">
        <v>169</v>
      </c>
      <c r="F1626" s="143">
        <f t="shared" si="114"/>
        <v>817120.33333333337</v>
      </c>
      <c r="G1626" s="144">
        <v>891404</v>
      </c>
      <c r="H1626" s="312">
        <f t="shared" si="115"/>
        <v>668553</v>
      </c>
      <c r="I1626" s="337">
        <f t="shared" si="116"/>
        <v>980544.4</v>
      </c>
    </row>
    <row r="1627" spans="1:9">
      <c r="A1627" s="326">
        <v>21020403</v>
      </c>
      <c r="B1627" s="285" t="s">
        <v>63</v>
      </c>
      <c r="C1627" s="1530"/>
      <c r="D1627" s="157">
        <v>31931500</v>
      </c>
      <c r="E1627" s="325" t="s">
        <v>167</v>
      </c>
      <c r="F1627" s="143">
        <f t="shared" si="114"/>
        <v>62964</v>
      </c>
      <c r="G1627" s="144">
        <v>68688</v>
      </c>
      <c r="H1627" s="312">
        <f t="shared" si="115"/>
        <v>51516</v>
      </c>
      <c r="I1627" s="337">
        <f t="shared" si="116"/>
        <v>75556.800000000003</v>
      </c>
    </row>
    <row r="1628" spans="1:9">
      <c r="A1628" s="326">
        <v>21020404</v>
      </c>
      <c r="B1628" s="285" t="s">
        <v>63</v>
      </c>
      <c r="C1628" s="1530"/>
      <c r="D1628" s="157">
        <v>31931500</v>
      </c>
      <c r="E1628" s="325" t="s">
        <v>165</v>
      </c>
      <c r="F1628" s="143">
        <f t="shared" si="114"/>
        <v>204280.08333333334</v>
      </c>
      <c r="G1628" s="144">
        <v>222851</v>
      </c>
      <c r="H1628" s="312">
        <f t="shared" si="115"/>
        <v>167138.25</v>
      </c>
      <c r="I1628" s="337">
        <f t="shared" si="116"/>
        <v>245136.1</v>
      </c>
    </row>
    <row r="1629" spans="1:9">
      <c r="A1629" s="326">
        <v>21020412</v>
      </c>
      <c r="B1629" s="285"/>
      <c r="C1629" s="1530"/>
      <c r="D1629" s="157">
        <v>31931500</v>
      </c>
      <c r="E1629" s="325" t="s">
        <v>163</v>
      </c>
      <c r="F1629" s="143">
        <f t="shared" si="113"/>
        <v>0</v>
      </c>
      <c r="G1629" s="144"/>
      <c r="H1629" s="312">
        <f t="shared" si="115"/>
        <v>0</v>
      </c>
      <c r="I1629" s="337">
        <f t="shared" si="116"/>
        <v>0</v>
      </c>
    </row>
    <row r="1630" spans="1:9">
      <c r="A1630" s="326">
        <v>21020415</v>
      </c>
      <c r="B1630" s="285" t="s">
        <v>63</v>
      </c>
      <c r="C1630" s="1530"/>
      <c r="D1630" s="157">
        <v>31931500</v>
      </c>
      <c r="E1630" s="325" t="s">
        <v>161</v>
      </c>
      <c r="F1630" s="143">
        <f>SUM(G1630/12*11)</f>
        <v>389080.08333333331</v>
      </c>
      <c r="G1630" s="144">
        <v>424451</v>
      </c>
      <c r="H1630" s="312">
        <f t="shared" si="115"/>
        <v>318338.25</v>
      </c>
      <c r="I1630" s="337">
        <f t="shared" si="116"/>
        <v>466896.10000000003</v>
      </c>
    </row>
    <row r="1631" spans="1:9">
      <c r="A1631" s="425">
        <v>21020500</v>
      </c>
      <c r="B1631" s="424"/>
      <c r="C1631" s="1528"/>
      <c r="D1631" s="322"/>
      <c r="E1631" s="331" t="s">
        <v>173</v>
      </c>
      <c r="F1631" s="143">
        <f t="shared" si="113"/>
        <v>0</v>
      </c>
      <c r="G1631" s="144"/>
      <c r="H1631" s="141"/>
      <c r="I1631" s="337">
        <f t="shared" si="116"/>
        <v>0</v>
      </c>
    </row>
    <row r="1632" spans="1:9">
      <c r="A1632" s="326">
        <v>21020501</v>
      </c>
      <c r="B1632" s="285" t="s">
        <v>63</v>
      </c>
      <c r="C1632" s="1530"/>
      <c r="D1632" s="157">
        <v>31931500</v>
      </c>
      <c r="E1632" s="325" t="s">
        <v>171</v>
      </c>
      <c r="F1632" s="143">
        <f t="shared" ref="F1632:F1635" si="117">SUM(G1632/12*11)</f>
        <v>765573.41666666663</v>
      </c>
      <c r="G1632" s="144">
        <v>835171</v>
      </c>
      <c r="H1632" s="312">
        <f t="shared" ref="H1632:H1637" si="118">G1632/12*9</f>
        <v>626378.25</v>
      </c>
      <c r="I1632" s="337">
        <f t="shared" si="116"/>
        <v>918688.10000000009</v>
      </c>
    </row>
    <row r="1633" spans="1:9">
      <c r="A1633" s="423">
        <v>21020502</v>
      </c>
      <c r="B1633" s="285" t="s">
        <v>63</v>
      </c>
      <c r="C1633" s="1532"/>
      <c r="D1633" s="157">
        <v>31931500</v>
      </c>
      <c r="E1633" s="325" t="s">
        <v>169</v>
      </c>
      <c r="F1633" s="143">
        <f t="shared" si="117"/>
        <v>364595.91666666669</v>
      </c>
      <c r="G1633" s="144">
        <v>397741</v>
      </c>
      <c r="H1633" s="312">
        <f t="shared" si="118"/>
        <v>298305.75</v>
      </c>
      <c r="I1633" s="337">
        <f t="shared" si="116"/>
        <v>437515.10000000003</v>
      </c>
    </row>
    <row r="1634" spans="1:9">
      <c r="A1634" s="423">
        <v>21020503</v>
      </c>
      <c r="B1634" s="285" t="s">
        <v>63</v>
      </c>
      <c r="C1634" s="1532"/>
      <c r="D1634" s="157">
        <v>31931500</v>
      </c>
      <c r="E1634" s="325" t="s">
        <v>167</v>
      </c>
      <c r="F1634" s="143">
        <f t="shared" si="117"/>
        <v>45301.666666666664</v>
      </c>
      <c r="G1634" s="144">
        <v>49420</v>
      </c>
      <c r="H1634" s="312">
        <f t="shared" si="118"/>
        <v>37065</v>
      </c>
      <c r="I1634" s="337">
        <f t="shared" si="116"/>
        <v>54362.000000000007</v>
      </c>
    </row>
    <row r="1635" spans="1:9">
      <c r="A1635" s="423">
        <v>21020504</v>
      </c>
      <c r="B1635" s="285" t="s">
        <v>63</v>
      </c>
      <c r="C1635" s="1532"/>
      <c r="D1635" s="157">
        <v>31931500</v>
      </c>
      <c r="E1635" s="325" t="s">
        <v>165</v>
      </c>
      <c r="F1635" s="143">
        <f t="shared" si="117"/>
        <v>91135</v>
      </c>
      <c r="G1635" s="144">
        <v>99420</v>
      </c>
      <c r="H1635" s="312">
        <f t="shared" si="118"/>
        <v>74565</v>
      </c>
      <c r="I1635" s="337">
        <f t="shared" si="116"/>
        <v>109362.00000000001</v>
      </c>
    </row>
    <row r="1636" spans="1:9">
      <c r="A1636" s="423">
        <v>21020512</v>
      </c>
      <c r="B1636" s="285"/>
      <c r="C1636" s="1532"/>
      <c r="D1636" s="157">
        <v>31931500</v>
      </c>
      <c r="E1636" s="325" t="s">
        <v>163</v>
      </c>
      <c r="F1636" s="143">
        <f t="shared" si="113"/>
        <v>0</v>
      </c>
      <c r="G1636" s="144"/>
      <c r="H1636" s="312">
        <f t="shared" si="118"/>
        <v>0</v>
      </c>
      <c r="I1636" s="337">
        <f t="shared" si="116"/>
        <v>0</v>
      </c>
    </row>
    <row r="1637" spans="1:9">
      <c r="A1637" s="423">
        <v>21020515</v>
      </c>
      <c r="B1637" s="285" t="s">
        <v>63</v>
      </c>
      <c r="C1637" s="1532"/>
      <c r="D1637" s="157">
        <v>31931500</v>
      </c>
      <c r="E1637" s="325" t="s">
        <v>161</v>
      </c>
      <c r="F1637" s="143">
        <f>SUM(G1637/12*11)</f>
        <v>454685</v>
      </c>
      <c r="G1637" s="144">
        <v>496020</v>
      </c>
      <c r="H1637" s="312">
        <f t="shared" si="118"/>
        <v>372015</v>
      </c>
      <c r="I1637" s="337">
        <f t="shared" si="116"/>
        <v>545622</v>
      </c>
    </row>
    <row r="1638" spans="1:9">
      <c r="A1638" s="422">
        <v>21020600</v>
      </c>
      <c r="B1638" s="421"/>
      <c r="C1638" s="1531"/>
      <c r="D1638" s="316"/>
      <c r="E1638" s="331" t="s">
        <v>160</v>
      </c>
      <c r="F1638" s="143"/>
      <c r="G1638" s="144"/>
      <c r="H1638" s="141"/>
      <c r="I1638" s="413"/>
    </row>
    <row r="1639" spans="1:9">
      <c r="A1639" s="423">
        <v>21020605</v>
      </c>
      <c r="B1639" s="285" t="s">
        <v>63</v>
      </c>
      <c r="C1639" s="1532"/>
      <c r="D1639" s="157">
        <v>31931500</v>
      </c>
      <c r="E1639" s="426" t="s">
        <v>159</v>
      </c>
      <c r="F1639" s="143"/>
      <c r="G1639" s="144"/>
      <c r="H1639" s="312">
        <f>G1639/12*9</f>
        <v>0</v>
      </c>
      <c r="I1639" s="413"/>
    </row>
    <row r="1640" spans="1:9">
      <c r="A1640" s="418">
        <v>22000000</v>
      </c>
      <c r="B1640" s="408"/>
      <c r="C1640" s="1533"/>
      <c r="D1640" s="303"/>
      <c r="E1640" s="417" t="s">
        <v>314</v>
      </c>
      <c r="F1640" s="143"/>
      <c r="G1640" s="144"/>
      <c r="H1640" s="141"/>
      <c r="I1640" s="413"/>
    </row>
    <row r="1641" spans="1:9">
      <c r="A1641" s="418">
        <v>22020000</v>
      </c>
      <c r="B1641" s="408"/>
      <c r="C1641" s="1533"/>
      <c r="D1641" s="303"/>
      <c r="E1641" s="417" t="s">
        <v>148</v>
      </c>
      <c r="F1641" s="143"/>
      <c r="G1641" s="144"/>
      <c r="H1641" s="141"/>
      <c r="I1641" s="413"/>
    </row>
    <row r="1642" spans="1:9">
      <c r="A1642" s="418">
        <v>22020100</v>
      </c>
      <c r="B1642" s="408"/>
      <c r="C1642" s="1533"/>
      <c r="D1642" s="303"/>
      <c r="E1642" s="417" t="s">
        <v>158</v>
      </c>
      <c r="F1642" s="143"/>
      <c r="G1642" s="144"/>
      <c r="H1642" s="141"/>
      <c r="I1642" s="413"/>
    </row>
    <row r="1643" spans="1:9" ht="15.75">
      <c r="A1643" s="71">
        <v>22020101</v>
      </c>
      <c r="B1643" s="285" t="s">
        <v>63</v>
      </c>
      <c r="C1643" s="1591"/>
      <c r="D1643" s="157">
        <v>31931500</v>
      </c>
      <c r="E1643" s="1460" t="s">
        <v>329</v>
      </c>
      <c r="F1643" s="415"/>
      <c r="G1643" s="144">
        <v>200000</v>
      </c>
      <c r="H1643" s="416">
        <v>0</v>
      </c>
      <c r="I1643" s="413">
        <v>200000</v>
      </c>
    </row>
    <row r="1644" spans="1:9" ht="15.75">
      <c r="A1644" s="71">
        <v>22020102</v>
      </c>
      <c r="B1644" s="285" t="s">
        <v>63</v>
      </c>
      <c r="C1644" s="1591"/>
      <c r="D1644" s="157">
        <v>31931500</v>
      </c>
      <c r="E1644" s="308" t="s">
        <v>156</v>
      </c>
      <c r="F1644" s="415"/>
      <c r="G1644" s="144"/>
      <c r="H1644" s="416"/>
      <c r="I1644" s="413"/>
    </row>
    <row r="1645" spans="1:9" ht="15.75">
      <c r="A1645" s="71">
        <v>22020103</v>
      </c>
      <c r="B1645" s="285" t="s">
        <v>63</v>
      </c>
      <c r="C1645" s="1591"/>
      <c r="D1645" s="157">
        <v>31931500</v>
      </c>
      <c r="E1645" s="308" t="s">
        <v>155</v>
      </c>
      <c r="F1645" s="415"/>
      <c r="G1645" s="144"/>
      <c r="H1645" s="416"/>
      <c r="I1645" s="413"/>
    </row>
    <row r="1646" spans="1:9" ht="15.75">
      <c r="A1646" s="71">
        <v>22020104</v>
      </c>
      <c r="B1646" s="285" t="s">
        <v>63</v>
      </c>
      <c r="C1646" s="1591"/>
      <c r="D1646" s="157">
        <v>31931500</v>
      </c>
      <c r="E1646" s="308" t="s">
        <v>154</v>
      </c>
      <c r="F1646" s="415"/>
      <c r="G1646" s="144"/>
      <c r="H1646" s="416"/>
      <c r="I1646" s="413"/>
    </row>
    <row r="1647" spans="1:9">
      <c r="A1647" s="418">
        <v>22020300</v>
      </c>
      <c r="B1647" s="285"/>
      <c r="C1647" s="1533"/>
      <c r="D1647" s="303"/>
      <c r="E1647" s="417" t="s">
        <v>196</v>
      </c>
      <c r="F1647" s="143"/>
      <c r="G1647" s="144"/>
      <c r="H1647" s="141"/>
      <c r="I1647" s="413"/>
    </row>
    <row r="1648" spans="1:9">
      <c r="A1648" s="488">
        <v>22020311</v>
      </c>
      <c r="B1648" s="285" t="s">
        <v>63</v>
      </c>
      <c r="C1648" s="1515"/>
      <c r="D1648" s="157">
        <v>31931500</v>
      </c>
      <c r="E1648" s="487" t="s">
        <v>328</v>
      </c>
      <c r="F1648" s="143">
        <v>4000000</v>
      </c>
      <c r="G1648" s="144">
        <v>45000000</v>
      </c>
      <c r="H1648" s="141">
        <v>16475000</v>
      </c>
      <c r="I1648" s="413">
        <v>45000000</v>
      </c>
    </row>
    <row r="1649" spans="1:9">
      <c r="A1649" s="488" t="s">
        <v>327</v>
      </c>
      <c r="B1649" s="285" t="s">
        <v>63</v>
      </c>
      <c r="C1649" s="1515"/>
      <c r="D1649" s="157">
        <v>31931500</v>
      </c>
      <c r="E1649" s="487" t="s">
        <v>326</v>
      </c>
      <c r="F1649" s="143">
        <v>1000000</v>
      </c>
      <c r="G1649" s="144">
        <v>25000000</v>
      </c>
      <c r="H1649" s="141">
        <v>11250000</v>
      </c>
      <c r="I1649" s="413">
        <v>25000000</v>
      </c>
    </row>
    <row r="1650" spans="1:9">
      <c r="A1650" s="418">
        <v>22020400</v>
      </c>
      <c r="B1650" s="408"/>
      <c r="C1650" s="1533"/>
      <c r="D1650" s="303"/>
      <c r="E1650" s="417" t="s">
        <v>215</v>
      </c>
      <c r="F1650" s="143"/>
      <c r="G1650" s="144"/>
      <c r="H1650" s="141"/>
      <c r="I1650" s="413"/>
    </row>
    <row r="1651" spans="1:9">
      <c r="A1651" s="488">
        <v>22020401</v>
      </c>
      <c r="B1651" s="285" t="s">
        <v>63</v>
      </c>
      <c r="C1651" s="1515"/>
      <c r="D1651" s="157">
        <v>31931500</v>
      </c>
      <c r="E1651" s="487" t="s">
        <v>293</v>
      </c>
      <c r="F1651" s="143">
        <v>780000</v>
      </c>
      <c r="G1651" s="144">
        <v>3000000</v>
      </c>
      <c r="H1651" s="141">
        <v>1500000</v>
      </c>
      <c r="I1651" s="413">
        <v>3000000</v>
      </c>
    </row>
    <row r="1652" spans="1:9">
      <c r="A1652" s="488"/>
      <c r="B1652" s="285" t="s">
        <v>63</v>
      </c>
      <c r="C1652" s="1515"/>
      <c r="D1652" s="157"/>
      <c r="E1652" s="487" t="s">
        <v>325</v>
      </c>
      <c r="F1652" s="143">
        <v>14600899.09</v>
      </c>
      <c r="G1652" s="144">
        <v>5000000</v>
      </c>
      <c r="H1652" s="141">
        <v>8700000</v>
      </c>
      <c r="I1652" s="413">
        <v>5000000</v>
      </c>
    </row>
    <row r="1653" spans="1:9">
      <c r="A1653" s="418">
        <v>22020800</v>
      </c>
      <c r="B1653" s="408"/>
      <c r="C1653" s="1533"/>
      <c r="D1653" s="303"/>
      <c r="E1653" s="417" t="s">
        <v>291</v>
      </c>
      <c r="F1653" s="143"/>
      <c r="G1653" s="144"/>
      <c r="H1653" s="141"/>
      <c r="I1653" s="413"/>
    </row>
    <row r="1654" spans="1:9">
      <c r="A1654" s="488">
        <v>22020803</v>
      </c>
      <c r="B1654" s="285" t="s">
        <v>63</v>
      </c>
      <c r="C1654" s="1515"/>
      <c r="D1654" s="157">
        <v>31931500</v>
      </c>
      <c r="E1654" s="325" t="s">
        <v>324</v>
      </c>
      <c r="F1654" s="143">
        <v>1900000</v>
      </c>
      <c r="G1654" s="144">
        <v>3000000</v>
      </c>
      <c r="H1654" s="141">
        <v>564000</v>
      </c>
      <c r="I1654" s="413">
        <v>3000000</v>
      </c>
    </row>
    <row r="1655" spans="1:9" ht="15.75">
      <c r="A1655" s="42">
        <v>220210</v>
      </c>
      <c r="B1655" s="494"/>
      <c r="C1655" s="1589"/>
      <c r="D1655" s="493"/>
      <c r="E1655" s="492" t="s">
        <v>323</v>
      </c>
      <c r="F1655" s="143"/>
      <c r="G1655" s="144"/>
      <c r="H1655" s="141"/>
      <c r="I1655" s="413"/>
    </row>
    <row r="1656" spans="1:9" ht="15.75" thickBot="1">
      <c r="A1656" s="516" t="s">
        <v>235</v>
      </c>
      <c r="B1656" s="285" t="s">
        <v>63</v>
      </c>
      <c r="C1656" s="1534"/>
      <c r="D1656" s="284">
        <v>31931500</v>
      </c>
      <c r="E1656" s="515" t="s">
        <v>322</v>
      </c>
      <c r="F1656" s="93">
        <v>300000</v>
      </c>
      <c r="G1656" s="453">
        <v>3000000</v>
      </c>
      <c r="H1656" s="91">
        <v>200000</v>
      </c>
      <c r="I1656" s="483">
        <v>3000000</v>
      </c>
    </row>
    <row r="1657" spans="1:9" ht="15.75" thickBot="1">
      <c r="A1657" s="482"/>
      <c r="B1657" s="398"/>
      <c r="C1657" s="1535"/>
      <c r="D1657" s="397"/>
      <c r="E1657" s="481" t="s">
        <v>149</v>
      </c>
      <c r="F1657" s="1678">
        <f>SUM(F1608:F1639)</f>
        <v>13837987.166666666</v>
      </c>
      <c r="G1657" s="1679">
        <f>SUM(G1608:G1639)</f>
        <v>29732686.32</v>
      </c>
      <c r="H1657" s="1680">
        <f>SUM(H1608:H1639)</f>
        <v>11321989.5</v>
      </c>
      <c r="I1657" s="1681">
        <f>SUM(I1608:I1639)</f>
        <v>28605584.600000001</v>
      </c>
    </row>
    <row r="1658" spans="1:9" ht="15.75" thickBot="1">
      <c r="A1658" s="438"/>
      <c r="B1658" s="390"/>
      <c r="C1658" s="1525"/>
      <c r="D1658" s="276"/>
      <c r="E1658" s="476" t="s">
        <v>148</v>
      </c>
      <c r="F1658" s="1682">
        <f>SUM(F1643:F1656)</f>
        <v>22580899.09</v>
      </c>
      <c r="G1658" s="1683">
        <f>SUM(G1643:G1656)</f>
        <v>84200000</v>
      </c>
      <c r="H1658" s="1684">
        <f>SUM(H1643:H1656)</f>
        <v>38689000</v>
      </c>
      <c r="I1658" s="1685">
        <f>SUM(I1643:I1656)</f>
        <v>84200000</v>
      </c>
    </row>
    <row r="1659" spans="1:9" ht="15.75" thickBot="1">
      <c r="A1659" s="699"/>
      <c r="B1659" s="351"/>
      <c r="C1659" s="1576"/>
      <c r="D1659" s="385"/>
      <c r="E1659" s="513" t="s">
        <v>0</v>
      </c>
      <c r="F1659" s="1658">
        <f>SUM(F1657:F1658)</f>
        <v>36418886.256666668</v>
      </c>
      <c r="G1659" s="1659">
        <f>SUM(G1657:G1658)</f>
        <v>113932686.31999999</v>
      </c>
      <c r="H1659" s="1660">
        <f>SUM(H1657:H1658)</f>
        <v>50010989.5</v>
      </c>
      <c r="I1659" s="1661">
        <f>SUM(I1657:I1658)</f>
        <v>112805584.59999999</v>
      </c>
    </row>
    <row r="1660" spans="1:9" ht="15.75">
      <c r="A1660" s="1819" t="s">
        <v>144</v>
      </c>
      <c r="B1660" s="1820"/>
      <c r="C1660" s="1820"/>
      <c r="D1660" s="1820"/>
      <c r="E1660" s="1820"/>
      <c r="F1660" s="1820"/>
      <c r="G1660" s="1820"/>
      <c r="H1660" s="1820"/>
      <c r="I1660" s="1821"/>
    </row>
    <row r="1661" spans="1:9" ht="15.75">
      <c r="A1661" s="1783" t="s">
        <v>143</v>
      </c>
      <c r="B1661" s="1784"/>
      <c r="C1661" s="1784"/>
      <c r="D1661" s="1784"/>
      <c r="E1661" s="1784"/>
      <c r="F1661" s="1784"/>
      <c r="G1661" s="1784"/>
      <c r="H1661" s="1784"/>
      <c r="I1661" s="1785"/>
    </row>
    <row r="1662" spans="1:9" ht="15.75">
      <c r="A1662" s="1783" t="s">
        <v>883</v>
      </c>
      <c r="B1662" s="1784"/>
      <c r="C1662" s="1784"/>
      <c r="D1662" s="1784"/>
      <c r="E1662" s="1784"/>
      <c r="F1662" s="1784"/>
      <c r="G1662" s="1784"/>
      <c r="H1662" s="1784"/>
      <c r="I1662" s="1785"/>
    </row>
    <row r="1663" spans="1:9" ht="16.5" thickBot="1">
      <c r="A1663" s="1852" t="s">
        <v>188</v>
      </c>
      <c r="B1663" s="1853"/>
      <c r="C1663" s="1853"/>
      <c r="D1663" s="1853"/>
      <c r="E1663" s="1853"/>
      <c r="F1663" s="1853"/>
      <c r="G1663" s="1853"/>
      <c r="H1663" s="1853"/>
      <c r="I1663" s="1854"/>
    </row>
    <row r="1664" spans="1:9" ht="15.75" thickBot="1">
      <c r="A1664" s="1855" t="s">
        <v>321</v>
      </c>
      <c r="B1664" s="1856"/>
      <c r="C1664" s="1856"/>
      <c r="D1664" s="1856"/>
      <c r="E1664" s="1856"/>
      <c r="F1664" s="1856"/>
      <c r="G1664" s="1856"/>
      <c r="H1664" s="1856"/>
      <c r="I1664" s="1857"/>
    </row>
    <row r="1665" spans="1:9" ht="43.5" thickBot="1">
      <c r="A1665" s="348" t="s">
        <v>223</v>
      </c>
      <c r="B1665" s="347" t="s">
        <v>222</v>
      </c>
      <c r="C1665" s="1513" t="s">
        <v>221</v>
      </c>
      <c r="D1665" s="471" t="s">
        <v>220</v>
      </c>
      <c r="E1665" s="345" t="s">
        <v>138</v>
      </c>
      <c r="F1665" s="222" t="s">
        <v>909</v>
      </c>
      <c r="G1665" s="223" t="s">
        <v>908</v>
      </c>
      <c r="H1665" s="222" t="s">
        <v>888</v>
      </c>
      <c r="I1665" s="221" t="s">
        <v>882</v>
      </c>
    </row>
    <row r="1666" spans="1:9">
      <c r="A1666" s="508">
        <v>20000000</v>
      </c>
      <c r="B1666" s="507"/>
      <c r="C1666" s="1537"/>
      <c r="D1666" s="506"/>
      <c r="E1666" s="505" t="s">
        <v>186</v>
      </c>
      <c r="F1666" s="504"/>
      <c r="G1666" s="503"/>
      <c r="H1666" s="517"/>
      <c r="I1666" s="502"/>
    </row>
    <row r="1667" spans="1:9">
      <c r="A1667" s="425">
        <v>21000000</v>
      </c>
      <c r="B1667" s="424"/>
      <c r="C1667" s="1528"/>
      <c r="D1667" s="322"/>
      <c r="E1667" s="331" t="s">
        <v>149</v>
      </c>
      <c r="F1667" s="206"/>
      <c r="G1667" s="501"/>
      <c r="H1667" s="205"/>
      <c r="I1667" s="500"/>
    </row>
    <row r="1668" spans="1:9">
      <c r="A1668" s="425">
        <v>21010000</v>
      </c>
      <c r="B1668" s="424"/>
      <c r="C1668" s="1528"/>
      <c r="D1668" s="322"/>
      <c r="E1668" s="331" t="s">
        <v>185</v>
      </c>
      <c r="F1668" s="206"/>
      <c r="G1668" s="501"/>
      <c r="H1668" s="205"/>
      <c r="I1668" s="500"/>
    </row>
    <row r="1669" spans="1:9">
      <c r="A1669" s="326">
        <v>21010103</v>
      </c>
      <c r="B1669" s="285" t="s">
        <v>63</v>
      </c>
      <c r="C1669" s="1530"/>
      <c r="D1669" s="157">
        <v>31931500</v>
      </c>
      <c r="E1669" s="426" t="s">
        <v>184</v>
      </c>
      <c r="F1669" s="143"/>
      <c r="G1669" s="144"/>
      <c r="H1669" s="312">
        <f>G1669/12*9</f>
        <v>0</v>
      </c>
      <c r="I1669" s="202"/>
    </row>
    <row r="1670" spans="1:9">
      <c r="A1670" s="326">
        <v>21010104</v>
      </c>
      <c r="B1670" s="285" t="s">
        <v>63</v>
      </c>
      <c r="C1670" s="1530"/>
      <c r="D1670" s="157">
        <v>31931500</v>
      </c>
      <c r="E1670" s="426" t="s">
        <v>183</v>
      </c>
      <c r="F1670" s="143">
        <f t="shared" ref="F1670:F1671" si="119">SUM(G1670/12*11)</f>
        <v>2219747.75</v>
      </c>
      <c r="G1670" s="144">
        <v>2421543</v>
      </c>
      <c r="H1670" s="312">
        <f>G1670/12*9</f>
        <v>1816157.25</v>
      </c>
      <c r="I1670" s="337">
        <f t="shared" ref="I1670:I1671" si="120">SUM(G1670*110%)</f>
        <v>2663697.3000000003</v>
      </c>
    </row>
    <row r="1671" spans="1:9" ht="15.75" customHeight="1">
      <c r="A1671" s="326">
        <v>21010105</v>
      </c>
      <c r="B1671" s="285" t="s">
        <v>63</v>
      </c>
      <c r="C1671" s="1530"/>
      <c r="D1671" s="157">
        <v>31931500</v>
      </c>
      <c r="E1671" s="426" t="s">
        <v>182</v>
      </c>
      <c r="F1671" s="143">
        <f t="shared" si="119"/>
        <v>1298391.4166666665</v>
      </c>
      <c r="G1671" s="144">
        <v>1416427</v>
      </c>
      <c r="H1671" s="312">
        <f>G1671/12*9</f>
        <v>1062320.25</v>
      </c>
      <c r="I1671" s="337">
        <f t="shared" si="120"/>
        <v>1558069.7000000002</v>
      </c>
    </row>
    <row r="1672" spans="1:9">
      <c r="A1672" s="327">
        <v>21010106</v>
      </c>
      <c r="B1672" s="285"/>
      <c r="C1672" s="1530"/>
      <c r="D1672" s="157">
        <v>31931500</v>
      </c>
      <c r="E1672" s="426" t="s">
        <v>181</v>
      </c>
      <c r="F1672" s="143">
        <f>G1672*8/12</f>
        <v>0</v>
      </c>
      <c r="G1672" s="144"/>
      <c r="H1672" s="312">
        <f>G1672/12*9</f>
        <v>0</v>
      </c>
      <c r="I1672" s="202"/>
    </row>
    <row r="1673" spans="1:9">
      <c r="A1673" s="334"/>
      <c r="B1673" s="285"/>
      <c r="C1673" s="1530"/>
      <c r="D1673" s="157">
        <v>31931500</v>
      </c>
      <c r="E1673" s="325" t="s">
        <v>180</v>
      </c>
      <c r="F1673" s="143">
        <v>0</v>
      </c>
      <c r="G1673" s="144">
        <v>2890466.09</v>
      </c>
      <c r="H1673" s="312">
        <v>0</v>
      </c>
      <c r="I1673" s="328">
        <v>5760000</v>
      </c>
    </row>
    <row r="1674" spans="1:9">
      <c r="A1674" s="498"/>
      <c r="B1674" s="333"/>
      <c r="C1674" s="1530"/>
      <c r="D1674" s="332"/>
      <c r="E1674" s="331" t="s">
        <v>179</v>
      </c>
      <c r="F1674" s="163"/>
      <c r="G1674" s="330">
        <v>2310000</v>
      </c>
      <c r="H1674" s="329"/>
      <c r="I1674" s="489">
        <v>0</v>
      </c>
    </row>
    <row r="1675" spans="1:9">
      <c r="A1675" s="425">
        <v>21020300</v>
      </c>
      <c r="B1675" s="424"/>
      <c r="C1675" s="1528"/>
      <c r="D1675" s="322"/>
      <c r="E1675" s="331" t="s">
        <v>178</v>
      </c>
      <c r="F1675" s="143">
        <f t="shared" ref="F1675:F1685" si="121">G1675*8/12</f>
        <v>0</v>
      </c>
      <c r="G1675" s="144"/>
      <c r="H1675" s="141"/>
      <c r="I1675" s="202"/>
    </row>
    <row r="1676" spans="1:9">
      <c r="A1676" s="326">
        <v>21020301</v>
      </c>
      <c r="B1676" s="285"/>
      <c r="C1676" s="1530"/>
      <c r="D1676" s="157">
        <v>31931500</v>
      </c>
      <c r="E1676" s="325" t="s">
        <v>171</v>
      </c>
      <c r="F1676" s="143">
        <f t="shared" si="121"/>
        <v>0</v>
      </c>
      <c r="G1676" s="144"/>
      <c r="H1676" s="312">
        <f t="shared" ref="H1676:H1684" si="122">G1676/12*9</f>
        <v>0</v>
      </c>
      <c r="I1676" s="202"/>
    </row>
    <row r="1677" spans="1:9">
      <c r="A1677" s="326">
        <v>21020302</v>
      </c>
      <c r="B1677" s="285"/>
      <c r="C1677" s="1530"/>
      <c r="D1677" s="157">
        <v>31931500</v>
      </c>
      <c r="E1677" s="325" t="s">
        <v>169</v>
      </c>
      <c r="F1677" s="143">
        <f t="shared" si="121"/>
        <v>0</v>
      </c>
      <c r="G1677" s="144"/>
      <c r="H1677" s="312">
        <f t="shared" si="122"/>
        <v>0</v>
      </c>
      <c r="I1677" s="202"/>
    </row>
    <row r="1678" spans="1:9">
      <c r="A1678" s="326">
        <v>21020303</v>
      </c>
      <c r="B1678" s="285"/>
      <c r="C1678" s="1530"/>
      <c r="D1678" s="157">
        <v>31931500</v>
      </c>
      <c r="E1678" s="325" t="s">
        <v>167</v>
      </c>
      <c r="F1678" s="143">
        <f t="shared" si="121"/>
        <v>0</v>
      </c>
      <c r="G1678" s="144"/>
      <c r="H1678" s="312">
        <f t="shared" si="122"/>
        <v>0</v>
      </c>
      <c r="I1678" s="202"/>
    </row>
    <row r="1679" spans="1:9">
      <c r="A1679" s="326">
        <v>21020304</v>
      </c>
      <c r="B1679" s="285"/>
      <c r="C1679" s="1530"/>
      <c r="D1679" s="157">
        <v>31931500</v>
      </c>
      <c r="E1679" s="325" t="s">
        <v>165</v>
      </c>
      <c r="F1679" s="143">
        <f t="shared" si="121"/>
        <v>0</v>
      </c>
      <c r="G1679" s="144"/>
      <c r="H1679" s="312">
        <f t="shared" si="122"/>
        <v>0</v>
      </c>
      <c r="I1679" s="202"/>
    </row>
    <row r="1680" spans="1:9">
      <c r="A1680" s="326">
        <v>21020312</v>
      </c>
      <c r="B1680" s="285"/>
      <c r="C1680" s="1530"/>
      <c r="D1680" s="157">
        <v>31931500</v>
      </c>
      <c r="E1680" s="325" t="s">
        <v>163</v>
      </c>
      <c r="F1680" s="143">
        <f t="shared" si="121"/>
        <v>0</v>
      </c>
      <c r="G1680" s="144"/>
      <c r="H1680" s="312">
        <f t="shared" si="122"/>
        <v>0</v>
      </c>
      <c r="I1680" s="202"/>
    </row>
    <row r="1681" spans="1:9">
      <c r="A1681" s="326">
        <v>21020315</v>
      </c>
      <c r="B1681" s="285"/>
      <c r="C1681" s="1530"/>
      <c r="D1681" s="157">
        <v>31931500</v>
      </c>
      <c r="E1681" s="325" t="s">
        <v>161</v>
      </c>
      <c r="F1681" s="143">
        <f t="shared" si="121"/>
        <v>0</v>
      </c>
      <c r="G1681" s="144"/>
      <c r="H1681" s="312">
        <f t="shared" si="122"/>
        <v>0</v>
      </c>
      <c r="I1681" s="202"/>
    </row>
    <row r="1682" spans="1:9">
      <c r="A1682" s="327">
        <v>21020314</v>
      </c>
      <c r="B1682" s="285"/>
      <c r="C1682" s="1530"/>
      <c r="D1682" s="157">
        <v>31931500</v>
      </c>
      <c r="E1682" s="325" t="s">
        <v>177</v>
      </c>
      <c r="F1682" s="143">
        <f t="shared" si="121"/>
        <v>0</v>
      </c>
      <c r="G1682" s="144"/>
      <c r="H1682" s="312">
        <f t="shared" si="122"/>
        <v>0</v>
      </c>
      <c r="I1682" s="202"/>
    </row>
    <row r="1683" spans="1:9">
      <c r="A1683" s="327">
        <v>21020305</v>
      </c>
      <c r="B1683" s="285"/>
      <c r="C1683" s="1530"/>
      <c r="D1683" s="157">
        <v>31931500</v>
      </c>
      <c r="E1683" s="325" t="s">
        <v>176</v>
      </c>
      <c r="F1683" s="143">
        <f t="shared" si="121"/>
        <v>0</v>
      </c>
      <c r="G1683" s="144"/>
      <c r="H1683" s="312">
        <f t="shared" si="122"/>
        <v>0</v>
      </c>
      <c r="I1683" s="202"/>
    </row>
    <row r="1684" spans="1:9">
      <c r="A1684" s="327">
        <v>21020306</v>
      </c>
      <c r="B1684" s="285"/>
      <c r="C1684" s="1530"/>
      <c r="D1684" s="157">
        <v>31931500</v>
      </c>
      <c r="E1684" s="325" t="s">
        <v>175</v>
      </c>
      <c r="F1684" s="143">
        <f t="shared" si="121"/>
        <v>0</v>
      </c>
      <c r="G1684" s="144"/>
      <c r="H1684" s="312">
        <f t="shared" si="122"/>
        <v>0</v>
      </c>
      <c r="I1684" s="202"/>
    </row>
    <row r="1685" spans="1:9">
      <c r="A1685" s="425">
        <v>21020400</v>
      </c>
      <c r="B1685" s="424"/>
      <c r="C1685" s="1528"/>
      <c r="D1685" s="322"/>
      <c r="E1685" s="331" t="s">
        <v>174</v>
      </c>
      <c r="F1685" s="143">
        <f t="shared" si="121"/>
        <v>0</v>
      </c>
      <c r="G1685" s="144"/>
      <c r="H1685" s="141"/>
      <c r="I1685" s="202"/>
    </row>
    <row r="1686" spans="1:9">
      <c r="A1686" s="326">
        <v>21020401</v>
      </c>
      <c r="B1686" s="285" t="s">
        <v>63</v>
      </c>
      <c r="C1686" s="1530"/>
      <c r="D1686" s="157">
        <v>31931500</v>
      </c>
      <c r="E1686" s="325" t="s">
        <v>171</v>
      </c>
      <c r="F1686" s="143">
        <f t="shared" ref="F1686:F1698" si="123">SUM(G1686/12*11)</f>
        <v>776948.33333333337</v>
      </c>
      <c r="G1686" s="144">
        <v>847580</v>
      </c>
      <c r="H1686" s="312">
        <f t="shared" ref="H1686:H1691" si="124">G1686/12*9</f>
        <v>635685</v>
      </c>
      <c r="I1686" s="337">
        <f t="shared" ref="I1686:I1698" si="125">SUM(G1686*110%)</f>
        <v>932338.00000000012</v>
      </c>
    </row>
    <row r="1687" spans="1:9">
      <c r="A1687" s="326">
        <v>21020402</v>
      </c>
      <c r="B1687" s="285" t="s">
        <v>63</v>
      </c>
      <c r="C1687" s="1530"/>
      <c r="D1687" s="157">
        <v>31931500</v>
      </c>
      <c r="E1687" s="325" t="s">
        <v>169</v>
      </c>
      <c r="F1687" s="143">
        <f t="shared" si="123"/>
        <v>536261.91666666674</v>
      </c>
      <c r="G1687" s="144">
        <v>585013</v>
      </c>
      <c r="H1687" s="312">
        <f t="shared" si="124"/>
        <v>438759.75</v>
      </c>
      <c r="I1687" s="337">
        <f t="shared" si="125"/>
        <v>643514.30000000005</v>
      </c>
    </row>
    <row r="1688" spans="1:9">
      <c r="A1688" s="326">
        <v>21020403</v>
      </c>
      <c r="B1688" s="285" t="s">
        <v>63</v>
      </c>
      <c r="C1688" s="1530"/>
      <c r="D1688" s="157">
        <v>31931500</v>
      </c>
      <c r="E1688" s="325" t="s">
        <v>167</v>
      </c>
      <c r="F1688" s="143">
        <f t="shared" si="123"/>
        <v>38500</v>
      </c>
      <c r="G1688" s="144">
        <v>42000</v>
      </c>
      <c r="H1688" s="312">
        <f t="shared" si="124"/>
        <v>31500</v>
      </c>
      <c r="I1688" s="337">
        <f t="shared" si="125"/>
        <v>46200.000000000007</v>
      </c>
    </row>
    <row r="1689" spans="1:9">
      <c r="A1689" s="326">
        <v>21020404</v>
      </c>
      <c r="B1689" s="285" t="s">
        <v>63</v>
      </c>
      <c r="C1689" s="1530"/>
      <c r="D1689" s="157">
        <v>31931500</v>
      </c>
      <c r="E1689" s="325" t="s">
        <v>165</v>
      </c>
      <c r="F1689" s="143">
        <f t="shared" si="123"/>
        <v>122212.75</v>
      </c>
      <c r="G1689" s="144">
        <v>133323</v>
      </c>
      <c r="H1689" s="312">
        <f t="shared" si="124"/>
        <v>99992.25</v>
      </c>
      <c r="I1689" s="337">
        <f t="shared" si="125"/>
        <v>146655.30000000002</v>
      </c>
    </row>
    <row r="1690" spans="1:9">
      <c r="A1690" s="326" t="s">
        <v>164</v>
      </c>
      <c r="B1690" s="285"/>
      <c r="C1690" s="1530"/>
      <c r="D1690" s="157">
        <v>31931500</v>
      </c>
      <c r="E1690" s="325" t="s">
        <v>163</v>
      </c>
      <c r="F1690" s="143">
        <f t="shared" si="123"/>
        <v>0</v>
      </c>
      <c r="G1690" s="144"/>
      <c r="H1690" s="312">
        <f t="shared" si="124"/>
        <v>0</v>
      </c>
      <c r="I1690" s="337">
        <f t="shared" si="125"/>
        <v>0</v>
      </c>
    </row>
    <row r="1691" spans="1:9">
      <c r="A1691" s="326">
        <v>21020415</v>
      </c>
      <c r="B1691" s="285" t="s">
        <v>63</v>
      </c>
      <c r="C1691" s="1530"/>
      <c r="D1691" s="157">
        <v>31931500</v>
      </c>
      <c r="E1691" s="325" t="s">
        <v>161</v>
      </c>
      <c r="F1691" s="143">
        <f t="shared" si="123"/>
        <v>480469.91666666669</v>
      </c>
      <c r="G1691" s="144">
        <v>524149</v>
      </c>
      <c r="H1691" s="312">
        <f t="shared" si="124"/>
        <v>393111.75</v>
      </c>
      <c r="I1691" s="337">
        <f t="shared" si="125"/>
        <v>576563.9</v>
      </c>
    </row>
    <row r="1692" spans="1:9">
      <c r="A1692" s="425">
        <v>21020500</v>
      </c>
      <c r="B1692" s="424"/>
      <c r="C1692" s="1528"/>
      <c r="D1692" s="322"/>
      <c r="E1692" s="331" t="s">
        <v>173</v>
      </c>
      <c r="F1692" s="143">
        <f t="shared" si="123"/>
        <v>0</v>
      </c>
      <c r="G1692" s="144"/>
      <c r="H1692" s="141"/>
      <c r="I1692" s="337">
        <f t="shared" si="125"/>
        <v>0</v>
      </c>
    </row>
    <row r="1693" spans="1:9">
      <c r="A1693" s="326">
        <v>21020501</v>
      </c>
      <c r="B1693" s="285" t="s">
        <v>63</v>
      </c>
      <c r="C1693" s="1530"/>
      <c r="D1693" s="157">
        <v>31931500</v>
      </c>
      <c r="E1693" s="325" t="s">
        <v>171</v>
      </c>
      <c r="F1693" s="143">
        <f t="shared" si="123"/>
        <v>454437.5</v>
      </c>
      <c r="G1693" s="144">
        <v>495750</v>
      </c>
      <c r="H1693" s="312">
        <f t="shared" ref="H1693:H1698" si="126">G1693/12*9</f>
        <v>371812.5</v>
      </c>
      <c r="I1693" s="337">
        <f t="shared" si="125"/>
        <v>545325</v>
      </c>
    </row>
    <row r="1694" spans="1:9">
      <c r="A1694" s="423">
        <v>21020502</v>
      </c>
      <c r="B1694" s="285" t="s">
        <v>63</v>
      </c>
      <c r="C1694" s="1532"/>
      <c r="D1694" s="157">
        <v>31931500</v>
      </c>
      <c r="E1694" s="325" t="s">
        <v>169</v>
      </c>
      <c r="F1694" s="143">
        <f t="shared" si="123"/>
        <v>210330.08333333334</v>
      </c>
      <c r="G1694" s="144">
        <v>229451</v>
      </c>
      <c r="H1694" s="312">
        <f t="shared" si="126"/>
        <v>172088.25</v>
      </c>
      <c r="I1694" s="337">
        <f t="shared" si="125"/>
        <v>252396.10000000003</v>
      </c>
    </row>
    <row r="1695" spans="1:9">
      <c r="A1695" s="423">
        <v>21020503</v>
      </c>
      <c r="B1695" s="285" t="s">
        <v>63</v>
      </c>
      <c r="C1695" s="1532"/>
      <c r="D1695" s="157">
        <v>31931500</v>
      </c>
      <c r="E1695" s="325" t="s">
        <v>167</v>
      </c>
      <c r="F1695" s="143">
        <f t="shared" si="123"/>
        <v>27500</v>
      </c>
      <c r="G1695" s="144">
        <v>30000</v>
      </c>
      <c r="H1695" s="312">
        <f t="shared" si="126"/>
        <v>22500</v>
      </c>
      <c r="I1695" s="337">
        <f t="shared" si="125"/>
        <v>33000</v>
      </c>
    </row>
    <row r="1696" spans="1:9">
      <c r="A1696" s="423">
        <v>21020504</v>
      </c>
      <c r="B1696" s="285" t="s">
        <v>63</v>
      </c>
      <c r="C1696" s="1532"/>
      <c r="D1696" s="157">
        <v>31931500</v>
      </c>
      <c r="E1696" s="325" t="s">
        <v>165</v>
      </c>
      <c r="F1696" s="143">
        <f t="shared" si="123"/>
        <v>56923.166666666664</v>
      </c>
      <c r="G1696" s="144">
        <v>62098</v>
      </c>
      <c r="H1696" s="312">
        <f t="shared" si="126"/>
        <v>46573.5</v>
      </c>
      <c r="I1696" s="337">
        <f t="shared" si="125"/>
        <v>68307.8</v>
      </c>
    </row>
    <row r="1697" spans="1:9">
      <c r="A1697" s="423" t="s">
        <v>164</v>
      </c>
      <c r="B1697" s="285"/>
      <c r="C1697" s="1532"/>
      <c r="D1697" s="157">
        <v>31931500</v>
      </c>
      <c r="E1697" s="325" t="s">
        <v>163</v>
      </c>
      <c r="F1697" s="143">
        <f t="shared" si="123"/>
        <v>0</v>
      </c>
      <c r="G1697" s="144"/>
      <c r="H1697" s="312">
        <f t="shared" si="126"/>
        <v>0</v>
      </c>
      <c r="I1697" s="337">
        <f t="shared" si="125"/>
        <v>0</v>
      </c>
    </row>
    <row r="1698" spans="1:9">
      <c r="A1698" s="423">
        <v>21020515</v>
      </c>
      <c r="B1698" s="285" t="s">
        <v>63</v>
      </c>
      <c r="C1698" s="1532"/>
      <c r="D1698" s="157">
        <v>31931500</v>
      </c>
      <c r="E1698" s="325" t="s">
        <v>161</v>
      </c>
      <c r="F1698" s="143">
        <f t="shared" si="123"/>
        <v>451525.25</v>
      </c>
      <c r="G1698" s="144">
        <v>492573</v>
      </c>
      <c r="H1698" s="312">
        <f t="shared" si="126"/>
        <v>369429.75</v>
      </c>
      <c r="I1698" s="337">
        <f t="shared" si="125"/>
        <v>541830.30000000005</v>
      </c>
    </row>
    <row r="1699" spans="1:9">
      <c r="A1699" s="422">
        <v>21020600</v>
      </c>
      <c r="B1699" s="421"/>
      <c r="C1699" s="1531"/>
      <c r="D1699" s="316"/>
      <c r="E1699" s="331" t="s">
        <v>160</v>
      </c>
      <c r="F1699" s="143"/>
      <c r="G1699" s="144"/>
      <c r="H1699" s="141"/>
      <c r="I1699" s="202"/>
    </row>
    <row r="1700" spans="1:9">
      <c r="A1700" s="423">
        <v>21020605</v>
      </c>
      <c r="B1700" s="285" t="s">
        <v>63</v>
      </c>
      <c r="C1700" s="1532"/>
      <c r="D1700" s="157">
        <v>31931500</v>
      </c>
      <c r="E1700" s="426" t="s">
        <v>159</v>
      </c>
      <c r="F1700" s="143"/>
      <c r="G1700" s="144"/>
      <c r="H1700" s="312">
        <f>G1700/12*9</f>
        <v>0</v>
      </c>
      <c r="I1700" s="202"/>
    </row>
    <row r="1701" spans="1:9">
      <c r="A1701" s="418">
        <v>22000000</v>
      </c>
      <c r="B1701" s="408"/>
      <c r="C1701" s="1533"/>
      <c r="D1701" s="303"/>
      <c r="E1701" s="417" t="s">
        <v>314</v>
      </c>
      <c r="F1701" s="143"/>
      <c r="G1701" s="144"/>
      <c r="H1701" s="141"/>
      <c r="I1701" s="202"/>
    </row>
    <row r="1702" spans="1:9">
      <c r="A1702" s="418">
        <v>22020100</v>
      </c>
      <c r="B1702" s="408"/>
      <c r="C1702" s="1533"/>
      <c r="D1702" s="303"/>
      <c r="E1702" s="417" t="s">
        <v>158</v>
      </c>
      <c r="F1702" s="143"/>
      <c r="G1702" s="144"/>
      <c r="H1702" s="141"/>
      <c r="I1702" s="202"/>
    </row>
    <row r="1703" spans="1:9" ht="15.75">
      <c r="A1703" s="71">
        <v>22020101</v>
      </c>
      <c r="B1703" s="285" t="s">
        <v>63</v>
      </c>
      <c r="C1703" s="1591"/>
      <c r="D1703" s="157">
        <v>31931500</v>
      </c>
      <c r="E1703" s="308" t="s">
        <v>157</v>
      </c>
      <c r="F1703" s="415"/>
      <c r="G1703" s="144">
        <v>200000</v>
      </c>
      <c r="H1703" s="414"/>
      <c r="I1703" s="202">
        <v>200000</v>
      </c>
    </row>
    <row r="1704" spans="1:9" ht="15.75">
      <c r="A1704" s="71">
        <v>22020102</v>
      </c>
      <c r="B1704" s="285"/>
      <c r="C1704" s="1591"/>
      <c r="D1704" s="157">
        <v>31931500</v>
      </c>
      <c r="E1704" s="308" t="s">
        <v>156</v>
      </c>
      <c r="F1704" s="415"/>
      <c r="G1704" s="144"/>
      <c r="H1704" s="416"/>
      <c r="I1704" s="202"/>
    </row>
    <row r="1705" spans="1:9" ht="15.75">
      <c r="A1705" s="71">
        <v>22020103</v>
      </c>
      <c r="B1705" s="285"/>
      <c r="C1705" s="1591"/>
      <c r="D1705" s="157">
        <v>31931500</v>
      </c>
      <c r="E1705" s="308" t="s">
        <v>155</v>
      </c>
      <c r="F1705" s="415"/>
      <c r="G1705" s="144"/>
      <c r="H1705" s="414"/>
      <c r="I1705" s="202"/>
    </row>
    <row r="1706" spans="1:9" ht="15.75">
      <c r="A1706" s="71">
        <v>22020104</v>
      </c>
      <c r="B1706" s="285"/>
      <c r="C1706" s="1591"/>
      <c r="D1706" s="157">
        <v>31931500</v>
      </c>
      <c r="E1706" s="308" t="s">
        <v>154</v>
      </c>
      <c r="F1706" s="415"/>
      <c r="G1706" s="144"/>
      <c r="H1706" s="414"/>
      <c r="I1706" s="202"/>
    </row>
    <row r="1707" spans="1:9">
      <c r="A1707" s="418">
        <v>22020300</v>
      </c>
      <c r="B1707" s="408"/>
      <c r="C1707" s="1533"/>
      <c r="D1707" s="303"/>
      <c r="E1707" s="417" t="s">
        <v>196</v>
      </c>
      <c r="F1707" s="143"/>
      <c r="G1707" s="144"/>
      <c r="H1707" s="141"/>
      <c r="I1707" s="202"/>
    </row>
    <row r="1708" spans="1:9" ht="15.75" thickBot="1">
      <c r="A1708" s="516">
        <v>22020313</v>
      </c>
      <c r="B1708" s="285" t="s">
        <v>63</v>
      </c>
      <c r="C1708" s="1534"/>
      <c r="D1708" s="284">
        <v>31931500</v>
      </c>
      <c r="E1708" s="700" t="s">
        <v>320</v>
      </c>
      <c r="F1708" s="93">
        <v>8700000</v>
      </c>
      <c r="G1708" s="453">
        <v>5000000</v>
      </c>
      <c r="H1708" s="91">
        <v>6680000</v>
      </c>
      <c r="I1708" s="451">
        <v>5000000</v>
      </c>
    </row>
    <row r="1709" spans="1:9" ht="15.75" thickBot="1">
      <c r="A1709" s="482"/>
      <c r="B1709" s="398"/>
      <c r="C1709" s="1535"/>
      <c r="D1709" s="397"/>
      <c r="E1709" s="481" t="s">
        <v>149</v>
      </c>
      <c r="F1709" s="814">
        <f>SUM(F1670:F1700)</f>
        <v>6673248.083333334</v>
      </c>
      <c r="G1709" s="813">
        <f>SUM(G1670:G1700)</f>
        <v>12480373.09</v>
      </c>
      <c r="H1709" s="812">
        <f>SUM(H1670:H1700)</f>
        <v>5459930.25</v>
      </c>
      <c r="I1709" s="811">
        <f>SUM(I1670:I1700)</f>
        <v>13767897.700000003</v>
      </c>
    </row>
    <row r="1710" spans="1:9" ht="15.75" thickBot="1">
      <c r="A1710" s="438"/>
      <c r="B1710" s="390"/>
      <c r="C1710" s="1525"/>
      <c r="D1710" s="276"/>
      <c r="E1710" s="476" t="s">
        <v>148</v>
      </c>
      <c r="F1710" s="810">
        <f>SUM(F1703:F1708)</f>
        <v>8700000</v>
      </c>
      <c r="G1710" s="809">
        <f>SUM(G1703:G1708)</f>
        <v>5200000</v>
      </c>
      <c r="H1710" s="808">
        <f>SUM(H1703:H1708)</f>
        <v>6680000</v>
      </c>
      <c r="I1710" s="807">
        <f>SUM(I1703:I1708)</f>
        <v>5200000</v>
      </c>
    </row>
    <row r="1711" spans="1:9" ht="15.75" thickBot="1">
      <c r="A1711" s="514"/>
      <c r="B1711" s="351"/>
      <c r="C1711" s="1576"/>
      <c r="D1711" s="385"/>
      <c r="E1711" s="513" t="s">
        <v>0</v>
      </c>
      <c r="F1711" s="806">
        <f>SUM(F1709:F1710)</f>
        <v>15373248.083333334</v>
      </c>
      <c r="G1711" s="805">
        <f>SUM(G1709:G1710)</f>
        <v>17680373.09</v>
      </c>
      <c r="H1711" s="804">
        <f>SUM(H1709:H1710)</f>
        <v>12139930.25</v>
      </c>
      <c r="I1711" s="803">
        <f>SUM(I1709:I1710)</f>
        <v>18967897.700000003</v>
      </c>
    </row>
    <row r="1712" spans="1:9" ht="15.75">
      <c r="A1712" s="1837" t="s">
        <v>144</v>
      </c>
      <c r="B1712" s="1838"/>
      <c r="C1712" s="1838"/>
      <c r="D1712" s="1838"/>
      <c r="E1712" s="1838"/>
      <c r="F1712" s="1838"/>
      <c r="G1712" s="1838"/>
      <c r="H1712" s="1838"/>
      <c r="I1712" s="1839"/>
    </row>
    <row r="1713" spans="1:9" ht="15.75">
      <c r="A1713" s="1783" t="s">
        <v>143</v>
      </c>
      <c r="B1713" s="1784"/>
      <c r="C1713" s="1784"/>
      <c r="D1713" s="1784"/>
      <c r="E1713" s="1784"/>
      <c r="F1713" s="1784"/>
      <c r="G1713" s="1784"/>
      <c r="H1713" s="1784"/>
      <c r="I1713" s="1785"/>
    </row>
    <row r="1714" spans="1:9" ht="15.75">
      <c r="A1714" s="1783" t="s">
        <v>883</v>
      </c>
      <c r="B1714" s="1784"/>
      <c r="C1714" s="1784"/>
      <c r="D1714" s="1784"/>
      <c r="E1714" s="1784"/>
      <c r="F1714" s="1784"/>
      <c r="G1714" s="1784"/>
      <c r="H1714" s="1784"/>
      <c r="I1714" s="1785"/>
    </row>
    <row r="1715" spans="1:9" ht="15.75">
      <c r="A1715" s="1783" t="s">
        <v>188</v>
      </c>
      <c r="B1715" s="1784"/>
      <c r="C1715" s="1784"/>
      <c r="D1715" s="1784"/>
      <c r="E1715" s="1784"/>
      <c r="F1715" s="1784"/>
      <c r="G1715" s="1784"/>
      <c r="H1715" s="1784"/>
      <c r="I1715" s="1785"/>
    </row>
    <row r="1716" spans="1:9" ht="15.75" thickBot="1">
      <c r="A1716" s="1846" t="s">
        <v>319</v>
      </c>
      <c r="B1716" s="1847"/>
      <c r="C1716" s="1847"/>
      <c r="D1716" s="1847"/>
      <c r="E1716" s="1847"/>
      <c r="F1716" s="1847"/>
      <c r="G1716" s="1847"/>
      <c r="H1716" s="1847"/>
      <c r="I1716" s="1848"/>
    </row>
    <row r="1717" spans="1:9" ht="43.5" thickBot="1">
      <c r="A1717" s="348" t="s">
        <v>223</v>
      </c>
      <c r="B1717" s="347" t="s">
        <v>222</v>
      </c>
      <c r="C1717" s="1513" t="s">
        <v>221</v>
      </c>
      <c r="D1717" s="471" t="s">
        <v>220</v>
      </c>
      <c r="E1717" s="345" t="s">
        <v>138</v>
      </c>
      <c r="F1717" s="222" t="s">
        <v>909</v>
      </c>
      <c r="G1717" s="223" t="s">
        <v>908</v>
      </c>
      <c r="H1717" s="222" t="s">
        <v>888</v>
      </c>
      <c r="I1717" s="221" t="s">
        <v>882</v>
      </c>
    </row>
    <row r="1718" spans="1:9">
      <c r="A1718" s="508">
        <v>20000000</v>
      </c>
      <c r="B1718" s="507"/>
      <c r="C1718" s="1537"/>
      <c r="D1718" s="506"/>
      <c r="E1718" s="505" t="s">
        <v>186</v>
      </c>
      <c r="F1718" s="504"/>
      <c r="G1718" s="503"/>
      <c r="H1718" s="517"/>
      <c r="I1718" s="502"/>
    </row>
    <row r="1719" spans="1:9">
      <c r="A1719" s="425">
        <v>21000000</v>
      </c>
      <c r="B1719" s="424"/>
      <c r="C1719" s="1528"/>
      <c r="D1719" s="322"/>
      <c r="E1719" s="331" t="s">
        <v>149</v>
      </c>
      <c r="F1719" s="206"/>
      <c r="G1719" s="501"/>
      <c r="H1719" s="205"/>
      <c r="I1719" s="500"/>
    </row>
    <row r="1720" spans="1:9">
      <c r="A1720" s="425">
        <v>21010000</v>
      </c>
      <c r="B1720" s="424"/>
      <c r="C1720" s="1528"/>
      <c r="D1720" s="322"/>
      <c r="E1720" s="331" t="s">
        <v>185</v>
      </c>
      <c r="F1720" s="206"/>
      <c r="G1720" s="501"/>
      <c r="H1720" s="205"/>
      <c r="I1720" s="500"/>
    </row>
    <row r="1721" spans="1:9">
      <c r="A1721" s="425">
        <v>21010300</v>
      </c>
      <c r="B1721" s="424"/>
      <c r="C1721" s="1528"/>
      <c r="D1721" s="322"/>
      <c r="E1721" s="331" t="s">
        <v>205</v>
      </c>
      <c r="F1721" s="206"/>
      <c r="G1721" s="501"/>
      <c r="H1721" s="205"/>
      <c r="I1721" s="500"/>
    </row>
    <row r="1722" spans="1:9">
      <c r="A1722" s="326">
        <v>21010302</v>
      </c>
      <c r="B1722" s="285"/>
      <c r="C1722" s="1530"/>
      <c r="D1722" s="157">
        <v>31931500</v>
      </c>
      <c r="E1722" s="325" t="s">
        <v>318</v>
      </c>
      <c r="F1722" s="143">
        <f>G1722*11/12</f>
        <v>0</v>
      </c>
      <c r="G1722" s="144"/>
      <c r="H1722" s="312">
        <f>G1722/12*9</f>
        <v>0</v>
      </c>
      <c r="I1722" s="202"/>
    </row>
    <row r="1723" spans="1:9" ht="15.75" customHeight="1">
      <c r="A1723" s="326">
        <v>21010303</v>
      </c>
      <c r="B1723" s="285" t="s">
        <v>63</v>
      </c>
      <c r="C1723" s="1530"/>
      <c r="D1723" s="157">
        <v>31931500</v>
      </c>
      <c r="E1723" s="325" t="s">
        <v>203</v>
      </c>
      <c r="F1723" s="143">
        <f t="shared" ref="F1723:F1724" si="127">SUM(G1723/12*11)</f>
        <v>15493311.166666666</v>
      </c>
      <c r="G1723" s="144">
        <v>16901794</v>
      </c>
      <c r="H1723" s="312">
        <f>G1723/12*9</f>
        <v>12676345.5</v>
      </c>
      <c r="I1723" s="413">
        <v>16901794</v>
      </c>
    </row>
    <row r="1724" spans="1:9">
      <c r="A1724" s="326">
        <v>21010304</v>
      </c>
      <c r="B1724" s="285" t="s">
        <v>63</v>
      </c>
      <c r="C1724" s="1530"/>
      <c r="D1724" s="157">
        <v>31931500</v>
      </c>
      <c r="E1724" s="325" t="s">
        <v>202</v>
      </c>
      <c r="F1724" s="143">
        <f t="shared" si="127"/>
        <v>2062665</v>
      </c>
      <c r="G1724" s="144">
        <v>2250180</v>
      </c>
      <c r="H1724" s="312">
        <f>G1724/12*9</f>
        <v>1687635</v>
      </c>
      <c r="I1724" s="413">
        <v>2250180</v>
      </c>
    </row>
    <row r="1725" spans="1:9">
      <c r="A1725" s="327">
        <v>21010106</v>
      </c>
      <c r="B1725" s="285"/>
      <c r="C1725" s="1530"/>
      <c r="D1725" s="157">
        <v>31931500</v>
      </c>
      <c r="E1725" s="426" t="s">
        <v>181</v>
      </c>
      <c r="F1725" s="143"/>
      <c r="G1725" s="144"/>
      <c r="H1725" s="312">
        <f>G1725/12*9</f>
        <v>0</v>
      </c>
      <c r="I1725" s="413"/>
    </row>
    <row r="1726" spans="1:9">
      <c r="A1726" s="334"/>
      <c r="B1726" s="285"/>
      <c r="C1726" s="1530"/>
      <c r="D1726" s="157">
        <v>31931500</v>
      </c>
      <c r="E1726" s="325" t="s">
        <v>180</v>
      </c>
      <c r="F1726" s="143"/>
      <c r="G1726" s="144">
        <v>13654234.67</v>
      </c>
      <c r="H1726" s="312">
        <v>0</v>
      </c>
      <c r="I1726" s="328">
        <v>7680000</v>
      </c>
    </row>
    <row r="1727" spans="1:9">
      <c r="A1727" s="498"/>
      <c r="B1727" s="333"/>
      <c r="C1727" s="1530"/>
      <c r="D1727" s="332"/>
      <c r="E1727" s="331" t="s">
        <v>179</v>
      </c>
      <c r="F1727" s="163"/>
      <c r="G1727" s="330">
        <v>3150000</v>
      </c>
      <c r="H1727" s="329"/>
      <c r="I1727" s="489">
        <v>0</v>
      </c>
    </row>
    <row r="1728" spans="1:9">
      <c r="A1728" s="425">
        <v>21020000</v>
      </c>
      <c r="B1728" s="424"/>
      <c r="C1728" s="1528"/>
      <c r="D1728" s="322"/>
      <c r="E1728" s="331" t="s">
        <v>250</v>
      </c>
      <c r="F1728" s="143"/>
      <c r="G1728" s="144"/>
      <c r="H1728" s="141"/>
      <c r="I1728" s="413"/>
    </row>
    <row r="1729" spans="1:9">
      <c r="A1729" s="425">
        <v>21020300</v>
      </c>
      <c r="B1729" s="424"/>
      <c r="C1729" s="1528"/>
      <c r="D1729" s="322"/>
      <c r="E1729" s="1656" t="s">
        <v>178</v>
      </c>
      <c r="F1729" s="143"/>
      <c r="G1729" s="144"/>
      <c r="H1729" s="141"/>
      <c r="I1729" s="413"/>
    </row>
    <row r="1730" spans="1:9">
      <c r="A1730" s="326">
        <v>21020312</v>
      </c>
      <c r="B1730" s="285"/>
      <c r="C1730" s="1530"/>
      <c r="D1730" s="157">
        <v>31931500</v>
      </c>
      <c r="E1730" s="325" t="s">
        <v>163</v>
      </c>
      <c r="F1730" s="143"/>
      <c r="G1730" s="144"/>
      <c r="H1730" s="312">
        <f>G1730/12*9</f>
        <v>0</v>
      </c>
      <c r="I1730" s="413"/>
    </row>
    <row r="1731" spans="1:9">
      <c r="A1731" s="326">
        <v>21020320</v>
      </c>
      <c r="B1731" s="285"/>
      <c r="C1731" s="1530"/>
      <c r="D1731" s="157">
        <v>31931500</v>
      </c>
      <c r="E1731" s="325" t="s">
        <v>315</v>
      </c>
      <c r="F1731" s="143">
        <f>G1731*8/12</f>
        <v>0</v>
      </c>
      <c r="G1731" s="144"/>
      <c r="H1731" s="312">
        <f>G1731/12*9</f>
        <v>0</v>
      </c>
      <c r="I1731" s="413"/>
    </row>
    <row r="1732" spans="1:9">
      <c r="A1732" s="326">
        <v>21020327</v>
      </c>
      <c r="B1732" s="285"/>
      <c r="C1732" s="1530"/>
      <c r="D1732" s="157">
        <v>31931500</v>
      </c>
      <c r="E1732" s="325" t="s">
        <v>198</v>
      </c>
      <c r="F1732" s="143">
        <f>G1732*8/12</f>
        <v>0</v>
      </c>
      <c r="G1732" s="144"/>
      <c r="H1732" s="312">
        <f>G1732/12*9</f>
        <v>0</v>
      </c>
      <c r="I1732" s="413"/>
    </row>
    <row r="1733" spans="1:9">
      <c r="A1733" s="802">
        <v>21020126</v>
      </c>
      <c r="B1733" s="285"/>
      <c r="C1733" s="1530"/>
      <c r="D1733" s="157">
        <v>31931500</v>
      </c>
      <c r="E1733" s="801" t="s">
        <v>317</v>
      </c>
      <c r="F1733" s="143"/>
      <c r="G1733" s="144"/>
      <c r="H1733" s="312">
        <f>G1733/12*9</f>
        <v>0</v>
      </c>
      <c r="I1733" s="413"/>
    </row>
    <row r="1734" spans="1:9">
      <c r="A1734" s="802">
        <v>21020116</v>
      </c>
      <c r="B1734" s="285"/>
      <c r="C1734" s="1530"/>
      <c r="D1734" s="157">
        <v>31931500</v>
      </c>
      <c r="E1734" s="801" t="s">
        <v>316</v>
      </c>
      <c r="F1734" s="143"/>
      <c r="G1734" s="144"/>
      <c r="H1734" s="312">
        <f>G1734/12*9</f>
        <v>0</v>
      </c>
      <c r="I1734" s="413"/>
    </row>
    <row r="1735" spans="1:9">
      <c r="A1735" s="425">
        <v>21020400</v>
      </c>
      <c r="B1735" s="424"/>
      <c r="C1735" s="1528"/>
      <c r="D1735" s="322"/>
      <c r="E1735" s="331" t="s">
        <v>174</v>
      </c>
      <c r="F1735" s="143"/>
      <c r="G1735" s="144"/>
      <c r="H1735" s="141"/>
      <c r="I1735" s="413"/>
    </row>
    <row r="1736" spans="1:9">
      <c r="A1736" s="326">
        <v>21020412</v>
      </c>
      <c r="B1736" s="285" t="s">
        <v>63</v>
      </c>
      <c r="C1736" s="1530"/>
      <c r="D1736" s="157">
        <v>31931500</v>
      </c>
      <c r="E1736" s="325" t="s">
        <v>163</v>
      </c>
      <c r="F1736" s="143"/>
      <c r="G1736" s="144"/>
      <c r="H1736" s="312">
        <f>G1736/12*9</f>
        <v>0</v>
      </c>
      <c r="I1736" s="413"/>
    </row>
    <row r="1737" spans="1:9">
      <c r="A1737" s="326">
        <v>21020420</v>
      </c>
      <c r="B1737" s="285"/>
      <c r="C1737" s="1530"/>
      <c r="D1737" s="157">
        <v>31931500</v>
      </c>
      <c r="E1737" s="325" t="s">
        <v>315</v>
      </c>
      <c r="F1737" s="143">
        <f>G1737*11/12</f>
        <v>580271.08333333337</v>
      </c>
      <c r="G1737" s="144">
        <v>633023</v>
      </c>
      <c r="H1737" s="312">
        <f>G1737/12*9</f>
        <v>474767.25</v>
      </c>
      <c r="I1737" s="337">
        <f>SUM(G1737*110%)</f>
        <v>696325.3</v>
      </c>
    </row>
    <row r="1738" spans="1:9">
      <c r="A1738" s="326">
        <v>21020427</v>
      </c>
      <c r="B1738" s="285"/>
      <c r="C1738" s="1530"/>
      <c r="D1738" s="157">
        <v>31931500</v>
      </c>
      <c r="E1738" s="325" t="s">
        <v>198</v>
      </c>
      <c r="F1738" s="143"/>
      <c r="G1738" s="144"/>
      <c r="H1738" s="312">
        <f>G1738/12*9</f>
        <v>0</v>
      </c>
      <c r="I1738" s="413"/>
    </row>
    <row r="1739" spans="1:9">
      <c r="A1739" s="425">
        <v>21020500</v>
      </c>
      <c r="B1739" s="424"/>
      <c r="C1739" s="1528"/>
      <c r="D1739" s="322"/>
      <c r="E1739" s="331" t="s">
        <v>173</v>
      </c>
      <c r="F1739" s="143"/>
      <c r="G1739" s="144"/>
      <c r="H1739" s="141"/>
      <c r="I1739" s="413"/>
    </row>
    <row r="1740" spans="1:9">
      <c r="A1740" s="425" t="s">
        <v>164</v>
      </c>
      <c r="B1740" s="424"/>
      <c r="C1740" s="1528"/>
      <c r="D1740" s="322"/>
      <c r="E1740" s="331" t="s">
        <v>163</v>
      </c>
      <c r="F1740" s="143"/>
      <c r="G1740" s="144"/>
      <c r="H1740" s="312">
        <f>G1740/12*9</f>
        <v>0</v>
      </c>
      <c r="I1740" s="413"/>
    </row>
    <row r="1741" spans="1:9">
      <c r="A1741" s="423">
        <v>21020520</v>
      </c>
      <c r="B1741" s="285" t="s">
        <v>63</v>
      </c>
      <c r="C1741" s="1532"/>
      <c r="D1741" s="157">
        <v>31931500</v>
      </c>
      <c r="E1741" s="325" t="s">
        <v>315</v>
      </c>
      <c r="F1741" s="143">
        <v>1880900.98</v>
      </c>
      <c r="G1741" s="144">
        <v>2677480</v>
      </c>
      <c r="H1741" s="312">
        <f>G1741/12*9</f>
        <v>2008110</v>
      </c>
      <c r="I1741" s="337">
        <f t="shared" ref="I1741:I1744" si="128">SUM(G1741*110%)</f>
        <v>2945228.0000000005</v>
      </c>
    </row>
    <row r="1742" spans="1:9">
      <c r="A1742" s="423">
        <v>21020527</v>
      </c>
      <c r="B1742" s="285" t="s">
        <v>63</v>
      </c>
      <c r="C1742" s="1532"/>
      <c r="D1742" s="157">
        <v>31931500</v>
      </c>
      <c r="E1742" s="325" t="s">
        <v>198</v>
      </c>
      <c r="F1742" s="143">
        <v>1065120</v>
      </c>
      <c r="G1742" s="144">
        <v>169200</v>
      </c>
      <c r="H1742" s="312">
        <f>G1742/12*9</f>
        <v>126900</v>
      </c>
      <c r="I1742" s="337">
        <f t="shared" si="128"/>
        <v>186120.00000000003</v>
      </c>
    </row>
    <row r="1743" spans="1:9">
      <c r="A1743" s="422">
        <v>21020600</v>
      </c>
      <c r="B1743" s="421"/>
      <c r="C1743" s="1531"/>
      <c r="D1743" s="316"/>
      <c r="E1743" s="331" t="s">
        <v>160</v>
      </c>
      <c r="F1743" s="143"/>
      <c r="G1743" s="144"/>
      <c r="H1743" s="141"/>
      <c r="I1743" s="337">
        <f t="shared" si="128"/>
        <v>0</v>
      </c>
    </row>
    <row r="1744" spans="1:9">
      <c r="A1744" s="423">
        <v>21020605</v>
      </c>
      <c r="B1744" s="285" t="s">
        <v>63</v>
      </c>
      <c r="C1744" s="1532"/>
      <c r="D1744" s="157">
        <v>31931500</v>
      </c>
      <c r="E1744" s="426" t="s">
        <v>159</v>
      </c>
      <c r="F1744" s="143">
        <v>200000</v>
      </c>
      <c r="G1744" s="144">
        <v>200000</v>
      </c>
      <c r="H1744" s="312">
        <f>G1744/12*9</f>
        <v>150000</v>
      </c>
      <c r="I1744" s="337">
        <f t="shared" si="128"/>
        <v>220000.00000000003</v>
      </c>
    </row>
    <row r="1745" spans="1:9">
      <c r="A1745" s="418">
        <v>22000000</v>
      </c>
      <c r="B1745" s="408"/>
      <c r="C1745" s="1533"/>
      <c r="D1745" s="303"/>
      <c r="E1745" s="417" t="s">
        <v>314</v>
      </c>
      <c r="F1745" s="143"/>
      <c r="G1745" s="144"/>
      <c r="H1745" s="141"/>
      <c r="I1745" s="413"/>
    </row>
    <row r="1746" spans="1:9">
      <c r="A1746" s="418">
        <v>22020000</v>
      </c>
      <c r="B1746" s="408"/>
      <c r="C1746" s="1533"/>
      <c r="D1746" s="303"/>
      <c r="E1746" s="417" t="s">
        <v>148</v>
      </c>
      <c r="F1746" s="143"/>
      <c r="G1746" s="144"/>
      <c r="H1746" s="141"/>
      <c r="I1746" s="413"/>
    </row>
    <row r="1747" spans="1:9">
      <c r="A1747" s="418">
        <v>22020100</v>
      </c>
      <c r="B1747" s="408"/>
      <c r="C1747" s="1533"/>
      <c r="D1747" s="303"/>
      <c r="E1747" s="417" t="s">
        <v>158</v>
      </c>
      <c r="F1747" s="143"/>
      <c r="G1747" s="144"/>
      <c r="H1747" s="141"/>
      <c r="I1747" s="413"/>
    </row>
    <row r="1748" spans="1:9">
      <c r="A1748" s="488">
        <v>22020102</v>
      </c>
      <c r="B1748" s="285" t="s">
        <v>63</v>
      </c>
      <c r="C1748" s="1515"/>
      <c r="D1748" s="157">
        <v>31931500</v>
      </c>
      <c r="E1748" s="487" t="s">
        <v>156</v>
      </c>
      <c r="F1748" s="143">
        <v>500000</v>
      </c>
      <c r="G1748" s="144">
        <v>250000</v>
      </c>
      <c r="H1748" s="141">
        <v>0</v>
      </c>
      <c r="I1748" s="413">
        <v>250000</v>
      </c>
    </row>
    <row r="1749" spans="1:9">
      <c r="A1749" s="418">
        <v>22020300</v>
      </c>
      <c r="B1749" s="408"/>
      <c r="C1749" s="1533"/>
      <c r="D1749" s="303"/>
      <c r="E1749" s="417" t="s">
        <v>196</v>
      </c>
      <c r="F1749" s="143"/>
      <c r="G1749" s="144"/>
      <c r="H1749" s="141"/>
      <c r="I1749" s="413"/>
    </row>
    <row r="1750" spans="1:9">
      <c r="A1750" s="488" t="s">
        <v>313</v>
      </c>
      <c r="B1750" s="285" t="s">
        <v>63</v>
      </c>
      <c r="C1750" s="1515"/>
      <c r="D1750" s="157">
        <v>31931500</v>
      </c>
      <c r="E1750" s="487" t="s">
        <v>312</v>
      </c>
      <c r="F1750" s="143">
        <v>17800000</v>
      </c>
      <c r="G1750" s="144">
        <v>20000000</v>
      </c>
      <c r="H1750" s="141">
        <v>10140000</v>
      </c>
      <c r="I1750" s="413">
        <v>20000000</v>
      </c>
    </row>
    <row r="1751" spans="1:9" ht="26.25" thickBot="1">
      <c r="A1751" s="516">
        <v>22020313</v>
      </c>
      <c r="B1751" s="285" t="s">
        <v>63</v>
      </c>
      <c r="C1751" s="1534"/>
      <c r="D1751" s="284">
        <v>31931500</v>
      </c>
      <c r="E1751" s="1717" t="s">
        <v>311</v>
      </c>
      <c r="F1751" s="93">
        <v>14000000</v>
      </c>
      <c r="G1751" s="453">
        <v>20000000</v>
      </c>
      <c r="H1751" s="91">
        <v>6700000</v>
      </c>
      <c r="I1751" s="483">
        <v>20000000</v>
      </c>
    </row>
    <row r="1752" spans="1:9" ht="15.75" thickBot="1">
      <c r="A1752" s="482"/>
      <c r="B1752" s="398"/>
      <c r="C1752" s="1535"/>
      <c r="D1752" s="397"/>
      <c r="E1752" s="481" t="s">
        <v>149</v>
      </c>
      <c r="F1752" s="814">
        <f>SUM(F1722:F1744)</f>
        <v>21282268.229999997</v>
      </c>
      <c r="G1752" s="813">
        <f>SUM(G1722:G1744)</f>
        <v>39635911.670000002</v>
      </c>
      <c r="H1752" s="812">
        <f>SUM(H1722:H1744)</f>
        <v>17123757.75</v>
      </c>
      <c r="I1752" s="811">
        <f>SUM(I1722:I1744)</f>
        <v>30879647.300000001</v>
      </c>
    </row>
    <row r="1753" spans="1:9" ht="15.75" thickBot="1">
      <c r="A1753" s="438"/>
      <c r="B1753" s="390"/>
      <c r="C1753" s="1525"/>
      <c r="D1753" s="276"/>
      <c r="E1753" s="476" t="s">
        <v>148</v>
      </c>
      <c r="F1753" s="810">
        <f>SUM(F1748:F1751)</f>
        <v>32300000</v>
      </c>
      <c r="G1753" s="1718">
        <f>SUM(G1748:G1751)</f>
        <v>40250000</v>
      </c>
      <c r="H1753" s="808">
        <f>SUM(H1748:H1751)</f>
        <v>16840000</v>
      </c>
      <c r="I1753" s="1719">
        <f>SUM(I1748:I1751)</f>
        <v>40250000</v>
      </c>
    </row>
    <row r="1754" spans="1:9" ht="15.75" thickBot="1">
      <c r="A1754" s="514"/>
      <c r="B1754" s="351"/>
      <c r="C1754" s="1576"/>
      <c r="D1754" s="385"/>
      <c r="E1754" s="513" t="s">
        <v>0</v>
      </c>
      <c r="F1754" s="806">
        <f>SUM(F1752:F1753)</f>
        <v>53582268.229999997</v>
      </c>
      <c r="G1754" s="805">
        <f>SUM(G1752:G1753)</f>
        <v>79885911.670000002</v>
      </c>
      <c r="H1754" s="804">
        <f>SUM(H1752:H1753)</f>
        <v>33963757.75</v>
      </c>
      <c r="I1754" s="803">
        <f>SUM(I1752:I1753)</f>
        <v>71129647.299999997</v>
      </c>
    </row>
    <row r="1755" spans="1:9" ht="15.75">
      <c r="A1755" s="1819" t="s">
        <v>144</v>
      </c>
      <c r="B1755" s="1820"/>
      <c r="C1755" s="1820"/>
      <c r="D1755" s="1820"/>
      <c r="E1755" s="1820"/>
      <c r="F1755" s="1820"/>
      <c r="G1755" s="1820"/>
      <c r="H1755" s="1820"/>
      <c r="I1755" s="1821"/>
    </row>
    <row r="1756" spans="1:9" ht="15.75">
      <c r="A1756" s="1783" t="s">
        <v>143</v>
      </c>
      <c r="B1756" s="1784"/>
      <c r="C1756" s="1784"/>
      <c r="D1756" s="1784"/>
      <c r="E1756" s="1784"/>
      <c r="F1756" s="1784"/>
      <c r="G1756" s="1784"/>
      <c r="H1756" s="1784"/>
      <c r="I1756" s="1785"/>
    </row>
    <row r="1757" spans="1:9" ht="15.75">
      <c r="A1757" s="1783" t="s">
        <v>883</v>
      </c>
      <c r="B1757" s="1784"/>
      <c r="C1757" s="1784"/>
      <c r="D1757" s="1784"/>
      <c r="E1757" s="1784"/>
      <c r="F1757" s="1784"/>
      <c r="G1757" s="1784"/>
      <c r="H1757" s="1784"/>
      <c r="I1757" s="1785"/>
    </row>
    <row r="1758" spans="1:9" ht="16.5" thickBot="1">
      <c r="A1758" s="1852" t="s">
        <v>188</v>
      </c>
      <c r="B1758" s="1853"/>
      <c r="C1758" s="1853"/>
      <c r="D1758" s="1853"/>
      <c r="E1758" s="1853"/>
      <c r="F1758" s="1853"/>
      <c r="G1758" s="1853"/>
      <c r="H1758" s="1853"/>
      <c r="I1758" s="1854"/>
    </row>
    <row r="1759" spans="1:9" ht="15.75" thickBot="1">
      <c r="A1759" s="1858" t="s">
        <v>310</v>
      </c>
      <c r="B1759" s="1859"/>
      <c r="C1759" s="1859"/>
      <c r="D1759" s="1859"/>
      <c r="E1759" s="1859"/>
      <c r="F1759" s="1859"/>
      <c r="G1759" s="1859"/>
      <c r="H1759" s="1859"/>
      <c r="I1759" s="1860"/>
    </row>
    <row r="1760" spans="1:9" ht="43.5" thickBot="1">
      <c r="A1760" s="348" t="s">
        <v>223</v>
      </c>
      <c r="B1760" s="347" t="s">
        <v>222</v>
      </c>
      <c r="C1760" s="1513" t="s">
        <v>221</v>
      </c>
      <c r="D1760" s="471" t="s">
        <v>220</v>
      </c>
      <c r="E1760" s="345" t="s">
        <v>138</v>
      </c>
      <c r="F1760" s="222" t="s">
        <v>909</v>
      </c>
      <c r="G1760" s="223" t="s">
        <v>908</v>
      </c>
      <c r="H1760" s="222" t="s">
        <v>888</v>
      </c>
      <c r="I1760" s="221" t="s">
        <v>885</v>
      </c>
    </row>
    <row r="1761" spans="1:9">
      <c r="A1761" s="508">
        <v>20000000</v>
      </c>
      <c r="B1761" s="507"/>
      <c r="C1761" s="1537"/>
      <c r="D1761" s="506"/>
      <c r="E1761" s="505" t="s">
        <v>186</v>
      </c>
      <c r="F1761" s="504"/>
      <c r="G1761" s="503"/>
      <c r="H1761" s="517"/>
      <c r="I1761" s="502"/>
    </row>
    <row r="1762" spans="1:9">
      <c r="A1762" s="425">
        <v>21000000</v>
      </c>
      <c r="B1762" s="424"/>
      <c r="C1762" s="1528"/>
      <c r="D1762" s="322"/>
      <c r="E1762" s="331" t="s">
        <v>149</v>
      </c>
      <c r="F1762" s="206"/>
      <c r="G1762" s="501"/>
      <c r="H1762" s="205"/>
      <c r="I1762" s="500"/>
    </row>
    <row r="1763" spans="1:9">
      <c r="A1763" s="425">
        <v>21010000</v>
      </c>
      <c r="B1763" s="424"/>
      <c r="C1763" s="1528"/>
      <c r="D1763" s="322"/>
      <c r="E1763" s="331" t="s">
        <v>185</v>
      </c>
      <c r="F1763" s="206"/>
      <c r="G1763" s="501"/>
      <c r="H1763" s="205"/>
      <c r="I1763" s="500"/>
    </row>
    <row r="1764" spans="1:9">
      <c r="A1764" s="326">
        <v>21010103</v>
      </c>
      <c r="B1764" s="285"/>
      <c r="C1764" s="1530"/>
      <c r="D1764" s="157">
        <v>31931500</v>
      </c>
      <c r="E1764" s="426" t="s">
        <v>184</v>
      </c>
      <c r="F1764" s="143"/>
      <c r="G1764" s="144"/>
      <c r="H1764" s="312">
        <f>G1764/12*9</f>
        <v>0</v>
      </c>
      <c r="I1764" s="202"/>
    </row>
    <row r="1765" spans="1:9">
      <c r="A1765" s="326">
        <v>21010104</v>
      </c>
      <c r="B1765" s="285"/>
      <c r="C1765" s="1530"/>
      <c r="D1765" s="157">
        <v>31931500</v>
      </c>
      <c r="E1765" s="426" t="s">
        <v>183</v>
      </c>
      <c r="F1765" s="143">
        <f>G1765*11/12</f>
        <v>0</v>
      </c>
      <c r="G1765" s="144"/>
      <c r="H1765" s="312">
        <f>G1765/12*9</f>
        <v>0</v>
      </c>
      <c r="I1765" s="202"/>
    </row>
    <row r="1766" spans="1:9">
      <c r="A1766" s="326">
        <v>21010105</v>
      </c>
      <c r="B1766" s="285" t="s">
        <v>63</v>
      </c>
      <c r="C1766" s="1530"/>
      <c r="D1766" s="157">
        <v>31931500</v>
      </c>
      <c r="E1766" s="426" t="s">
        <v>182</v>
      </c>
      <c r="F1766" s="143"/>
      <c r="G1766" s="144"/>
      <c r="H1766" s="312">
        <f>G1766/12*9</f>
        <v>0</v>
      </c>
      <c r="I1766" s="202"/>
    </row>
    <row r="1767" spans="1:9">
      <c r="A1767" s="327">
        <v>21010106</v>
      </c>
      <c r="B1767" s="285"/>
      <c r="C1767" s="1530"/>
      <c r="D1767" s="157">
        <v>31931500</v>
      </c>
      <c r="E1767" s="426" t="s">
        <v>181</v>
      </c>
      <c r="F1767" s="143"/>
      <c r="G1767" s="144"/>
      <c r="H1767" s="312">
        <f>G1767/12*9</f>
        <v>0</v>
      </c>
      <c r="I1767" s="202"/>
    </row>
    <row r="1768" spans="1:9">
      <c r="A1768" s="334"/>
      <c r="B1768" s="285"/>
      <c r="C1768" s="1530"/>
      <c r="D1768" s="157">
        <v>31931500</v>
      </c>
      <c r="E1768" s="325" t="s">
        <v>180</v>
      </c>
      <c r="F1768" s="143"/>
      <c r="G1768" s="144"/>
      <c r="H1768" s="312">
        <f>G1768/12*9</f>
        <v>0</v>
      </c>
      <c r="I1768" s="202"/>
    </row>
    <row r="1769" spans="1:9">
      <c r="A1769" s="334"/>
      <c r="B1769" s="333"/>
      <c r="C1769" s="1530"/>
      <c r="D1769" s="332"/>
      <c r="E1769" s="331" t="s">
        <v>179</v>
      </c>
      <c r="F1769" s="163"/>
      <c r="G1769" s="330"/>
      <c r="H1769" s="329"/>
      <c r="I1769" s="328">
        <v>0</v>
      </c>
    </row>
    <row r="1770" spans="1:9">
      <c r="A1770" s="425" t="s">
        <v>309</v>
      </c>
      <c r="B1770" s="285"/>
      <c r="C1770" s="1528"/>
      <c r="D1770" s="309"/>
      <c r="E1770" s="1657" t="s">
        <v>178</v>
      </c>
      <c r="F1770" s="143"/>
      <c r="G1770" s="144"/>
      <c r="H1770" s="141"/>
      <c r="I1770" s="202"/>
    </row>
    <row r="1771" spans="1:9" ht="15.75">
      <c r="A1771" s="327">
        <v>21020301</v>
      </c>
      <c r="B1771" s="285"/>
      <c r="C1771" s="1530"/>
      <c r="D1771" s="157">
        <v>31931500</v>
      </c>
      <c r="E1771" s="325" t="s">
        <v>171</v>
      </c>
      <c r="F1771" s="799"/>
      <c r="G1771" s="798"/>
      <c r="H1771" s="312">
        <f t="shared" ref="H1771:H1779" si="129">G1771/12*9</f>
        <v>0</v>
      </c>
      <c r="I1771" s="797"/>
    </row>
    <row r="1772" spans="1:9" ht="15.75">
      <c r="A1772" s="327">
        <v>21020302</v>
      </c>
      <c r="B1772" s="285"/>
      <c r="C1772" s="1530"/>
      <c r="D1772" s="157">
        <v>31931500</v>
      </c>
      <c r="E1772" s="325" t="s">
        <v>169</v>
      </c>
      <c r="F1772" s="799"/>
      <c r="G1772" s="798"/>
      <c r="H1772" s="312">
        <f t="shared" si="129"/>
        <v>0</v>
      </c>
      <c r="I1772" s="797"/>
    </row>
    <row r="1773" spans="1:9" ht="15.75">
      <c r="A1773" s="327">
        <v>21020303</v>
      </c>
      <c r="B1773" s="285"/>
      <c r="C1773" s="1530"/>
      <c r="D1773" s="157">
        <v>31931500</v>
      </c>
      <c r="E1773" s="325" t="s">
        <v>167</v>
      </c>
      <c r="F1773" s="799"/>
      <c r="G1773" s="798"/>
      <c r="H1773" s="312">
        <f t="shared" si="129"/>
        <v>0</v>
      </c>
      <c r="I1773" s="797"/>
    </row>
    <row r="1774" spans="1:9" ht="15.75">
      <c r="A1774" s="327">
        <v>21020304</v>
      </c>
      <c r="B1774" s="285"/>
      <c r="C1774" s="1530"/>
      <c r="D1774" s="157">
        <v>31931500</v>
      </c>
      <c r="E1774" s="325" t="s">
        <v>165</v>
      </c>
      <c r="F1774" s="799"/>
      <c r="G1774" s="798"/>
      <c r="H1774" s="312">
        <f t="shared" si="129"/>
        <v>0</v>
      </c>
      <c r="I1774" s="797"/>
    </row>
    <row r="1775" spans="1:9" ht="15.75">
      <c r="A1775" s="327">
        <v>21020312</v>
      </c>
      <c r="B1775" s="285"/>
      <c r="C1775" s="1530"/>
      <c r="D1775" s="157">
        <v>31931500</v>
      </c>
      <c r="E1775" s="325" t="s">
        <v>163</v>
      </c>
      <c r="F1775" s="799"/>
      <c r="G1775" s="798"/>
      <c r="H1775" s="312">
        <f t="shared" si="129"/>
        <v>0</v>
      </c>
      <c r="I1775" s="797"/>
    </row>
    <row r="1776" spans="1:9" ht="15.75">
      <c r="A1776" s="327">
        <v>21020315</v>
      </c>
      <c r="B1776" s="285"/>
      <c r="C1776" s="1530"/>
      <c r="D1776" s="157">
        <v>31931500</v>
      </c>
      <c r="E1776" s="325" t="s">
        <v>161</v>
      </c>
      <c r="F1776" s="799"/>
      <c r="G1776" s="798"/>
      <c r="H1776" s="312">
        <f t="shared" si="129"/>
        <v>0</v>
      </c>
      <c r="I1776" s="797"/>
    </row>
    <row r="1777" spans="1:9" ht="15.75">
      <c r="A1777" s="327">
        <v>21020314</v>
      </c>
      <c r="B1777" s="285"/>
      <c r="C1777" s="1530"/>
      <c r="D1777" s="157">
        <v>31931500</v>
      </c>
      <c r="E1777" s="325" t="s">
        <v>177</v>
      </c>
      <c r="F1777" s="799"/>
      <c r="G1777" s="798"/>
      <c r="H1777" s="312">
        <f t="shared" si="129"/>
        <v>0</v>
      </c>
      <c r="I1777" s="797"/>
    </row>
    <row r="1778" spans="1:9" ht="15.75">
      <c r="A1778" s="327">
        <v>21020305</v>
      </c>
      <c r="B1778" s="285"/>
      <c r="C1778" s="1530"/>
      <c r="D1778" s="157">
        <v>31931500</v>
      </c>
      <c r="E1778" s="325" t="s">
        <v>176</v>
      </c>
      <c r="F1778" s="799"/>
      <c r="G1778" s="798"/>
      <c r="H1778" s="312">
        <f t="shared" si="129"/>
        <v>0</v>
      </c>
      <c r="I1778" s="797"/>
    </row>
    <row r="1779" spans="1:9" ht="15.75">
      <c r="A1779" s="327">
        <v>21020306</v>
      </c>
      <c r="B1779" s="285"/>
      <c r="C1779" s="1530"/>
      <c r="D1779" s="157">
        <v>31931500</v>
      </c>
      <c r="E1779" s="325" t="s">
        <v>175</v>
      </c>
      <c r="F1779" s="799"/>
      <c r="G1779" s="798"/>
      <c r="H1779" s="312">
        <f t="shared" si="129"/>
        <v>0</v>
      </c>
      <c r="I1779" s="797"/>
    </row>
    <row r="1780" spans="1:9">
      <c r="A1780" s="425">
        <v>21020400</v>
      </c>
      <c r="B1780" s="285"/>
      <c r="C1780" s="1528"/>
      <c r="D1780" s="309"/>
      <c r="E1780" s="331" t="s">
        <v>174</v>
      </c>
      <c r="F1780" s="143"/>
      <c r="G1780" s="144"/>
      <c r="H1780" s="141"/>
      <c r="I1780" s="202"/>
    </row>
    <row r="1781" spans="1:9">
      <c r="A1781" s="326">
        <v>21020401</v>
      </c>
      <c r="B1781" s="285"/>
      <c r="C1781" s="1530"/>
      <c r="D1781" s="157">
        <v>31931500</v>
      </c>
      <c r="E1781" s="325" t="s">
        <v>171</v>
      </c>
      <c r="F1781" s="143">
        <f>G1781*11/12</f>
        <v>0</v>
      </c>
      <c r="G1781" s="144"/>
      <c r="H1781" s="312">
        <f t="shared" ref="H1781:H1786" si="130">G1781/12*9</f>
        <v>0</v>
      </c>
      <c r="I1781" s="202"/>
    </row>
    <row r="1782" spans="1:9">
      <c r="A1782" s="326">
        <v>21020402</v>
      </c>
      <c r="B1782" s="285"/>
      <c r="C1782" s="1530"/>
      <c r="D1782" s="157">
        <v>31931500</v>
      </c>
      <c r="E1782" s="325" t="s">
        <v>169</v>
      </c>
      <c r="F1782" s="143">
        <f>G1782*8/12</f>
        <v>0</v>
      </c>
      <c r="G1782" s="144"/>
      <c r="H1782" s="312">
        <f t="shared" si="130"/>
        <v>0</v>
      </c>
      <c r="I1782" s="202"/>
    </row>
    <row r="1783" spans="1:9">
      <c r="A1783" s="326">
        <v>21020403</v>
      </c>
      <c r="B1783" s="285"/>
      <c r="C1783" s="1530"/>
      <c r="D1783" s="157">
        <v>31931500</v>
      </c>
      <c r="E1783" s="325" t="s">
        <v>167</v>
      </c>
      <c r="F1783" s="143">
        <f>G1783*8/12</f>
        <v>0</v>
      </c>
      <c r="G1783" s="144"/>
      <c r="H1783" s="312">
        <f t="shared" si="130"/>
        <v>0</v>
      </c>
      <c r="I1783" s="202"/>
    </row>
    <row r="1784" spans="1:9">
      <c r="A1784" s="326">
        <v>21020404</v>
      </c>
      <c r="B1784" s="285"/>
      <c r="C1784" s="1530"/>
      <c r="D1784" s="157">
        <v>31931500</v>
      </c>
      <c r="E1784" s="325" t="s">
        <v>165</v>
      </c>
      <c r="F1784" s="143">
        <f>G1784*8/12</f>
        <v>0</v>
      </c>
      <c r="G1784" s="144"/>
      <c r="H1784" s="312">
        <f t="shared" si="130"/>
        <v>0</v>
      </c>
      <c r="I1784" s="202"/>
    </row>
    <row r="1785" spans="1:9">
      <c r="A1785" s="326" t="s">
        <v>164</v>
      </c>
      <c r="B1785" s="285"/>
      <c r="C1785" s="1530"/>
      <c r="D1785" s="157">
        <v>31931500</v>
      </c>
      <c r="E1785" s="325" t="s">
        <v>163</v>
      </c>
      <c r="F1785" s="143">
        <f>G1785*8/12</f>
        <v>0</v>
      </c>
      <c r="G1785" s="144"/>
      <c r="H1785" s="312">
        <f t="shared" si="130"/>
        <v>0</v>
      </c>
      <c r="I1785" s="202"/>
    </row>
    <row r="1786" spans="1:9">
      <c r="A1786" s="326">
        <v>21020415</v>
      </c>
      <c r="B1786" s="285"/>
      <c r="C1786" s="1530"/>
      <c r="D1786" s="157">
        <v>31931500</v>
      </c>
      <c r="E1786" s="325" t="s">
        <v>161</v>
      </c>
      <c r="F1786" s="143">
        <f>G1786*11/12</f>
        <v>0</v>
      </c>
      <c r="G1786" s="144"/>
      <c r="H1786" s="312">
        <f t="shared" si="130"/>
        <v>0</v>
      </c>
      <c r="I1786" s="202"/>
    </row>
    <row r="1787" spans="1:9">
      <c r="A1787" s="425">
        <v>21020500</v>
      </c>
      <c r="B1787" s="424"/>
      <c r="C1787" s="1528"/>
      <c r="D1787" s="322"/>
      <c r="E1787" s="331" t="s">
        <v>173</v>
      </c>
      <c r="F1787" s="143"/>
      <c r="G1787" s="144"/>
      <c r="H1787" s="141"/>
      <c r="I1787" s="202"/>
    </row>
    <row r="1788" spans="1:9">
      <c r="A1788" s="326">
        <v>21020501</v>
      </c>
      <c r="B1788" s="285" t="s">
        <v>63</v>
      </c>
      <c r="C1788" s="1530"/>
      <c r="D1788" s="157">
        <v>31931500</v>
      </c>
      <c r="E1788" s="325" t="s">
        <v>171</v>
      </c>
      <c r="F1788" s="143"/>
      <c r="G1788" s="144"/>
      <c r="H1788" s="312">
        <f t="shared" ref="H1788:H1793" si="131">G1788/12*9</f>
        <v>0</v>
      </c>
      <c r="I1788" s="202"/>
    </row>
    <row r="1789" spans="1:9">
      <c r="A1789" s="423">
        <v>21020502</v>
      </c>
      <c r="B1789" s="285" t="s">
        <v>63</v>
      </c>
      <c r="C1789" s="1532"/>
      <c r="D1789" s="157">
        <v>31931500</v>
      </c>
      <c r="E1789" s="325" t="s">
        <v>169</v>
      </c>
      <c r="F1789" s="143"/>
      <c r="G1789" s="144"/>
      <c r="H1789" s="312">
        <f t="shared" si="131"/>
        <v>0</v>
      </c>
      <c r="I1789" s="202"/>
    </row>
    <row r="1790" spans="1:9">
      <c r="A1790" s="423">
        <v>21020503</v>
      </c>
      <c r="B1790" s="285" t="s">
        <v>63</v>
      </c>
      <c r="C1790" s="1532"/>
      <c r="D1790" s="157">
        <v>31931500</v>
      </c>
      <c r="E1790" s="325" t="s">
        <v>167</v>
      </c>
      <c r="F1790" s="143"/>
      <c r="G1790" s="144"/>
      <c r="H1790" s="312">
        <f t="shared" si="131"/>
        <v>0</v>
      </c>
      <c r="I1790" s="202"/>
    </row>
    <row r="1791" spans="1:9">
      <c r="A1791" s="423">
        <v>21020504</v>
      </c>
      <c r="B1791" s="285" t="s">
        <v>63</v>
      </c>
      <c r="C1791" s="1532"/>
      <c r="D1791" s="157">
        <v>31931500</v>
      </c>
      <c r="E1791" s="325" t="s">
        <v>165</v>
      </c>
      <c r="F1791" s="143"/>
      <c r="G1791" s="144"/>
      <c r="H1791" s="312">
        <f t="shared" si="131"/>
        <v>0</v>
      </c>
      <c r="I1791" s="202"/>
    </row>
    <row r="1792" spans="1:9">
      <c r="A1792" s="423" t="s">
        <v>164</v>
      </c>
      <c r="B1792" s="285"/>
      <c r="C1792" s="1532"/>
      <c r="D1792" s="157">
        <v>31931500</v>
      </c>
      <c r="E1792" s="325" t="s">
        <v>163</v>
      </c>
      <c r="F1792" s="143"/>
      <c r="G1792" s="144"/>
      <c r="H1792" s="312">
        <f t="shared" si="131"/>
        <v>0</v>
      </c>
      <c r="I1792" s="202"/>
    </row>
    <row r="1793" spans="1:9">
      <c r="A1793" s="423">
        <v>21020515</v>
      </c>
      <c r="B1793" s="285" t="s">
        <v>63</v>
      </c>
      <c r="C1793" s="1532"/>
      <c r="D1793" s="157">
        <v>31931500</v>
      </c>
      <c r="E1793" s="325" t="s">
        <v>161</v>
      </c>
      <c r="F1793" s="143"/>
      <c r="G1793" s="144"/>
      <c r="H1793" s="312">
        <f t="shared" si="131"/>
        <v>0</v>
      </c>
      <c r="I1793" s="202"/>
    </row>
    <row r="1794" spans="1:9">
      <c r="A1794" s="499">
        <v>21020600</v>
      </c>
      <c r="B1794" s="421"/>
      <c r="C1794" s="1531"/>
      <c r="D1794" s="316"/>
      <c r="E1794" s="331" t="s">
        <v>160</v>
      </c>
      <c r="F1794" s="143"/>
      <c r="G1794" s="144"/>
      <c r="H1794" s="141"/>
      <c r="I1794" s="202"/>
    </row>
    <row r="1795" spans="1:9">
      <c r="A1795" s="498">
        <v>21020605</v>
      </c>
      <c r="B1795" s="285" t="s">
        <v>63</v>
      </c>
      <c r="C1795" s="1532"/>
      <c r="D1795" s="157">
        <v>31931500</v>
      </c>
      <c r="E1795" s="426" t="s">
        <v>159</v>
      </c>
      <c r="F1795" s="143"/>
      <c r="G1795" s="144"/>
      <c r="H1795" s="312">
        <f>G1795/12*9</f>
        <v>0</v>
      </c>
      <c r="I1795" s="202"/>
    </row>
    <row r="1796" spans="1:9">
      <c r="A1796" s="418">
        <v>22020000</v>
      </c>
      <c r="B1796" s="408"/>
      <c r="C1796" s="1533"/>
      <c r="D1796" s="303"/>
      <c r="E1796" s="417" t="s">
        <v>148</v>
      </c>
      <c r="F1796" s="143"/>
      <c r="G1796" s="144"/>
      <c r="H1796" s="141"/>
      <c r="I1796" s="202"/>
    </row>
    <row r="1797" spans="1:9">
      <c r="A1797" s="418">
        <v>22020100</v>
      </c>
      <c r="B1797" s="408"/>
      <c r="C1797" s="1533"/>
      <c r="D1797" s="303"/>
      <c r="E1797" s="417" t="s">
        <v>158</v>
      </c>
      <c r="F1797" s="143"/>
      <c r="G1797" s="144"/>
      <c r="H1797" s="141"/>
      <c r="I1797" s="202"/>
    </row>
    <row r="1798" spans="1:9">
      <c r="A1798" s="488">
        <v>22020102</v>
      </c>
      <c r="B1798" s="285" t="s">
        <v>63</v>
      </c>
      <c r="C1798" s="1515"/>
      <c r="D1798" s="157">
        <v>31931500</v>
      </c>
      <c r="E1798" s="487" t="s">
        <v>156</v>
      </c>
      <c r="F1798" s="143"/>
      <c r="G1798" s="144"/>
      <c r="H1798" s="141"/>
      <c r="I1798" s="202"/>
    </row>
    <row r="1799" spans="1:9">
      <c r="A1799" s="418">
        <v>22020300</v>
      </c>
      <c r="B1799" s="408"/>
      <c r="C1799" s="1533"/>
      <c r="D1799" s="303"/>
      <c r="E1799" s="1464" t="s">
        <v>196</v>
      </c>
      <c r="F1799" s="143"/>
      <c r="G1799" s="144"/>
      <c r="H1799" s="141"/>
      <c r="I1799" s="202"/>
    </row>
    <row r="1800" spans="1:9" ht="15.75" thickBot="1">
      <c r="A1800" s="516">
        <v>22020313</v>
      </c>
      <c r="B1800" s="285" t="s">
        <v>63</v>
      </c>
      <c r="C1800" s="1534"/>
      <c r="D1800" s="284">
        <v>31931500</v>
      </c>
      <c r="E1800" s="700" t="s">
        <v>308</v>
      </c>
      <c r="F1800" s="93">
        <v>67000</v>
      </c>
      <c r="G1800" s="453">
        <v>2500000</v>
      </c>
      <c r="H1800" s="91">
        <v>180000</v>
      </c>
      <c r="I1800" s="451">
        <v>2500000</v>
      </c>
    </row>
    <row r="1801" spans="1:9" ht="15.75" thickBot="1">
      <c r="A1801" s="482"/>
      <c r="B1801" s="398"/>
      <c r="C1801" s="1535"/>
      <c r="D1801" s="397"/>
      <c r="E1801" s="610" t="s">
        <v>149</v>
      </c>
      <c r="F1801" s="480">
        <f>SUM(F1764:F1795)</f>
        <v>0</v>
      </c>
      <c r="G1801" s="479">
        <f>SUM(G1764:G1795)</f>
        <v>0</v>
      </c>
      <c r="H1801" s="478">
        <f>SUM(H1764:H1795)</f>
        <v>0</v>
      </c>
      <c r="I1801" s="477">
        <f>SUM(I1764:I1795)</f>
        <v>0</v>
      </c>
    </row>
    <row r="1802" spans="1:9" ht="15.75" thickBot="1">
      <c r="A1802" s="438"/>
      <c r="B1802" s="390"/>
      <c r="C1802" s="1525"/>
      <c r="D1802" s="276"/>
      <c r="E1802" s="660" t="s">
        <v>148</v>
      </c>
      <c r="F1802" s="475">
        <f>SUM(F1798:F1800)</f>
        <v>67000</v>
      </c>
      <c r="G1802" s="473">
        <f>SUM(G1798:G1800)</f>
        <v>2500000</v>
      </c>
      <c r="H1802" s="473">
        <f>SUM(H1798:H1800)</f>
        <v>180000</v>
      </c>
      <c r="I1802" s="472">
        <f>SUM(I1798:I1800)</f>
        <v>2500000</v>
      </c>
    </row>
    <row r="1803" spans="1:9" ht="15.75" thickBot="1">
      <c r="A1803" s="605"/>
      <c r="B1803" s="604"/>
      <c r="C1803" s="1595"/>
      <c r="D1803" s="385"/>
      <c r="E1803" s="603" t="s">
        <v>0</v>
      </c>
      <c r="F1803" s="718">
        <f>SUM(F1801:F1802)</f>
        <v>67000</v>
      </c>
      <c r="G1803" s="717">
        <f>SUM(G1801:G1802)</f>
        <v>2500000</v>
      </c>
      <c r="H1803" s="716">
        <f>SUM(H1801:H1802)</f>
        <v>180000</v>
      </c>
      <c r="I1803" s="715">
        <f>SUM(I1801:I1802)</f>
        <v>2500000</v>
      </c>
    </row>
    <row r="1804" spans="1:9" ht="15.75">
      <c r="A1804" s="1783" t="s">
        <v>144</v>
      </c>
      <c r="B1804" s="1784"/>
      <c r="C1804" s="1784"/>
      <c r="D1804" s="1784"/>
      <c r="E1804" s="1784"/>
      <c r="F1804" s="1784"/>
      <c r="G1804" s="1784"/>
      <c r="H1804" s="1784"/>
      <c r="I1804" s="1785"/>
    </row>
    <row r="1805" spans="1:9" ht="15.75">
      <c r="A1805" s="1783" t="s">
        <v>143</v>
      </c>
      <c r="B1805" s="1784"/>
      <c r="C1805" s="1784"/>
      <c r="D1805" s="1784"/>
      <c r="E1805" s="1784"/>
      <c r="F1805" s="1784"/>
      <c r="G1805" s="1784"/>
      <c r="H1805" s="1784"/>
      <c r="I1805" s="1785"/>
    </row>
    <row r="1806" spans="1:9" ht="15.75">
      <c r="A1806" s="1783" t="s">
        <v>883</v>
      </c>
      <c r="B1806" s="1784"/>
      <c r="C1806" s="1784"/>
      <c r="D1806" s="1784"/>
      <c r="E1806" s="1784"/>
      <c r="F1806" s="1784"/>
      <c r="G1806" s="1784"/>
      <c r="H1806" s="1784"/>
      <c r="I1806" s="1785"/>
    </row>
    <row r="1807" spans="1:9" ht="15.75">
      <c r="A1807" s="1783" t="s">
        <v>231</v>
      </c>
      <c r="B1807" s="1784"/>
      <c r="C1807" s="1784"/>
      <c r="D1807" s="1784"/>
      <c r="E1807" s="1784"/>
      <c r="F1807" s="1784"/>
      <c r="G1807" s="1784"/>
      <c r="H1807" s="1784"/>
      <c r="I1807" s="1785"/>
    </row>
    <row r="1808" spans="1:9" ht="15.75" thickBot="1">
      <c r="A1808" s="1858" t="s">
        <v>307</v>
      </c>
      <c r="B1808" s="1859"/>
      <c r="C1808" s="1859"/>
      <c r="D1808" s="1859"/>
      <c r="E1808" s="1859"/>
      <c r="F1808" s="1859"/>
      <c r="G1808" s="1859"/>
      <c r="H1808" s="1859"/>
      <c r="I1808" s="1860"/>
    </row>
    <row r="1809" spans="1:9" ht="41.25" thickBot="1">
      <c r="A1809" s="348" t="s">
        <v>229</v>
      </c>
      <c r="B1809" s="347" t="s">
        <v>222</v>
      </c>
      <c r="C1809" s="1513" t="s">
        <v>221</v>
      </c>
      <c r="D1809" s="471" t="s">
        <v>220</v>
      </c>
      <c r="E1809" s="796" t="s">
        <v>138</v>
      </c>
      <c r="F1809" s="222" t="s">
        <v>909</v>
      </c>
      <c r="G1809" s="223" t="s">
        <v>908</v>
      </c>
      <c r="H1809" s="222" t="s">
        <v>888</v>
      </c>
      <c r="I1809" s="221" t="s">
        <v>882</v>
      </c>
    </row>
    <row r="1810" spans="1:9">
      <c r="A1810" s="795">
        <v>22400100101</v>
      </c>
      <c r="B1810" s="794" t="s">
        <v>63</v>
      </c>
      <c r="C1810" s="1522"/>
      <c r="D1810" s="157">
        <v>31931500</v>
      </c>
      <c r="E1810" s="601" t="s">
        <v>306</v>
      </c>
      <c r="F1810" s="467">
        <f>SUM(F1877)</f>
        <v>19578507.73</v>
      </c>
      <c r="G1810" s="466">
        <f>SUM(G1877)</f>
        <v>25544877.870000001</v>
      </c>
      <c r="H1810" s="465">
        <f>SUM(H1877)</f>
        <v>13081842.5</v>
      </c>
      <c r="I1810" s="464">
        <f>SUM(I1877)</f>
        <v>23433369</v>
      </c>
    </row>
    <row r="1811" spans="1:9">
      <c r="A1811" s="793">
        <v>22400100102</v>
      </c>
      <c r="B1811" s="285" t="s">
        <v>63</v>
      </c>
      <c r="C1811" s="1515"/>
      <c r="D1811" s="157">
        <v>31931500</v>
      </c>
      <c r="E1811" s="325" t="s">
        <v>305</v>
      </c>
      <c r="F1811" s="461">
        <f>SUM(F1937)</f>
        <v>33327399</v>
      </c>
      <c r="G1811" s="460">
        <f>SUM(G1937)</f>
        <v>57145815.870000005</v>
      </c>
      <c r="H1811" s="459">
        <f>SUM(H1937)</f>
        <v>33526444</v>
      </c>
      <c r="I1811" s="458">
        <f>SUM(I1937)</f>
        <v>57919504.799999997</v>
      </c>
    </row>
    <row r="1812" spans="1:9">
      <c r="A1812" s="793">
        <v>22400100104</v>
      </c>
      <c r="B1812" s="285" t="s">
        <v>63</v>
      </c>
      <c r="C1812" s="1515"/>
      <c r="D1812" s="157">
        <v>31931500</v>
      </c>
      <c r="E1812" s="325" t="s">
        <v>304</v>
      </c>
      <c r="F1812" s="461">
        <f>SUM(F1994)</f>
        <v>13487398.166666668</v>
      </c>
      <c r="G1812" s="460">
        <f>SUM(G1994)</f>
        <v>28006294.649999999</v>
      </c>
      <c r="H1812" s="459">
        <f>SUM(H1994)</f>
        <v>14500433.75</v>
      </c>
      <c r="I1812" s="458">
        <f>SUM(I1994)</f>
        <v>26633969.5</v>
      </c>
    </row>
    <row r="1813" spans="1:9">
      <c r="A1813" s="793">
        <v>22400100105</v>
      </c>
      <c r="B1813" s="285" t="s">
        <v>63</v>
      </c>
      <c r="C1813" s="1515"/>
      <c r="D1813" s="157">
        <v>31931500</v>
      </c>
      <c r="E1813" s="325" t="s">
        <v>303</v>
      </c>
      <c r="F1813" s="461">
        <f>SUM(F2056)</f>
        <v>18106439.25</v>
      </c>
      <c r="G1813" s="460">
        <f>SUM(G2056)</f>
        <v>44827880.090000004</v>
      </c>
      <c r="H1813" s="459">
        <f>SUM(H2056)</f>
        <v>16096325.5</v>
      </c>
      <c r="I1813" s="458">
        <f>SUM(I2056)</f>
        <v>34021277.399999999</v>
      </c>
    </row>
    <row r="1814" spans="1:9">
      <c r="A1814" s="793">
        <v>22400100106</v>
      </c>
      <c r="B1814" s="285" t="s">
        <v>63</v>
      </c>
      <c r="C1814" s="1515"/>
      <c r="D1814" s="157">
        <v>31931500</v>
      </c>
      <c r="E1814" s="325" t="s">
        <v>302</v>
      </c>
      <c r="F1814" s="461">
        <f>SUM(F2111)</f>
        <v>857773.58333333337</v>
      </c>
      <c r="G1814" s="460">
        <f>SUM(G2111)</f>
        <v>3204518.98</v>
      </c>
      <c r="H1814" s="459">
        <f>SUM(H2111)</f>
        <v>701814.75</v>
      </c>
      <c r="I1814" s="458">
        <f>SUM(I2111)</f>
        <v>2839328.3</v>
      </c>
    </row>
    <row r="1815" spans="1:9">
      <c r="A1815" s="792">
        <v>22400100107</v>
      </c>
      <c r="B1815" s="285" t="s">
        <v>63</v>
      </c>
      <c r="C1815" s="1534"/>
      <c r="D1815" s="157">
        <v>31931500</v>
      </c>
      <c r="E1815" s="515" t="s">
        <v>301</v>
      </c>
      <c r="F1815" s="790">
        <f>SUM(F2170)</f>
        <v>0</v>
      </c>
      <c r="G1815" s="789">
        <f>SUM(G2170)</f>
        <v>5909098.21</v>
      </c>
      <c r="H1815" s="788">
        <f>SUM(H2170)</f>
        <v>0</v>
      </c>
      <c r="I1815" s="787">
        <f>SUM(I2170)</f>
        <v>6260000</v>
      </c>
    </row>
    <row r="1816" spans="1:9">
      <c r="A1816" s="488"/>
      <c r="B1816" s="412"/>
      <c r="C1816" s="1515"/>
      <c r="D1816" s="309"/>
      <c r="E1816" s="325"/>
      <c r="F1816" s="461"/>
      <c r="G1816" s="460"/>
      <c r="H1816" s="459"/>
      <c r="I1816" s="458"/>
    </row>
    <row r="1817" spans="1:9" ht="15.75" thickBot="1">
      <c r="A1817" s="516"/>
      <c r="B1817" s="791"/>
      <c r="C1817" s="1534"/>
      <c r="D1817" s="297"/>
      <c r="E1817" s="515"/>
      <c r="F1817" s="790"/>
      <c r="G1817" s="789"/>
      <c r="H1817" s="788"/>
      <c r="I1817" s="787"/>
    </row>
    <row r="1818" spans="1:9" ht="15.75" thickBot="1">
      <c r="A1818" s="450"/>
      <c r="B1818" s="449"/>
      <c r="C1818" s="1556"/>
      <c r="D1818" s="448"/>
      <c r="E1818" s="786" t="s">
        <v>0</v>
      </c>
      <c r="F1818" s="1143">
        <f>SUM(F1810:F1817)</f>
        <v>85357517.730000004</v>
      </c>
      <c r="G1818" s="1144">
        <f>SUM(G1810:G1817)</f>
        <v>164638485.67000002</v>
      </c>
      <c r="H1818" s="1143">
        <f>SUM(H1810:H1817)</f>
        <v>77906860.5</v>
      </c>
      <c r="I1818" s="1142">
        <f>SUM(I1810:I1817)</f>
        <v>151107449</v>
      </c>
    </row>
    <row r="1819" spans="1:9">
      <c r="A1819" s="1861" t="s">
        <v>225</v>
      </c>
      <c r="B1819" s="1862"/>
      <c r="C1819" s="1862"/>
      <c r="D1819" s="1862"/>
      <c r="E1819" s="1862"/>
      <c r="F1819" s="1862"/>
      <c r="G1819" s="1862"/>
      <c r="H1819" s="1862"/>
      <c r="I1819" s="1863"/>
    </row>
    <row r="1820" spans="1:9" ht="15.75" thickBot="1">
      <c r="A1820" s="586"/>
      <c r="B1820" s="456"/>
      <c r="C1820" s="1594"/>
      <c r="D1820" s="585"/>
      <c r="E1820" s="584" t="s">
        <v>149</v>
      </c>
      <c r="F1820" s="1720">
        <f>SUM(F1875,F1935,F1992,F2054,F2109,F2168)</f>
        <v>35839194.500000007</v>
      </c>
      <c r="G1820" s="1721">
        <f>SUM(G1875,G1935,G1992,G2054,G2109,G2168)</f>
        <v>72188485.670000002</v>
      </c>
      <c r="H1820" s="1722">
        <f>SUM(H2168,H2109,H2054,H1992,H1935,H1875)</f>
        <v>30536560.5</v>
      </c>
      <c r="I1820" s="1723">
        <f>SUM(I1875,I1935,I1992,I2054,I2109,I2168)</f>
        <v>58657448.999999993</v>
      </c>
    </row>
    <row r="1821" spans="1:9" ht="15.75" thickBot="1">
      <c r="A1821" s="438"/>
      <c r="B1821" s="390"/>
      <c r="C1821" s="1525"/>
      <c r="D1821" s="276"/>
      <c r="E1821" s="476" t="s">
        <v>148</v>
      </c>
      <c r="F1821" s="1694">
        <f>SUM(F1876,F1936,F1993,F2055,F2110,F2169)</f>
        <v>49518323.230000004</v>
      </c>
      <c r="G1821" s="1695">
        <f>SUM(G1876,G1936,G1993,G2055,G2110,G2169)</f>
        <v>92450000</v>
      </c>
      <c r="H1821" s="1143">
        <f>SUM(H1876,H1936,H1993,H2055,H2110,H2169)</f>
        <v>47370300</v>
      </c>
      <c r="I1821" s="1142">
        <f>SUM(I1876,I1936,I1993,I2055,I2110,I2169)</f>
        <v>92450000</v>
      </c>
    </row>
    <row r="1822" spans="1:9" ht="15.75" thickBot="1">
      <c r="A1822" s="438"/>
      <c r="B1822" s="390"/>
      <c r="C1822" s="1525"/>
      <c r="D1822" s="276"/>
      <c r="E1822" s="629" t="s">
        <v>0</v>
      </c>
      <c r="F1822" s="1694">
        <f>SUM(F1820:F1821)</f>
        <v>85357517.730000019</v>
      </c>
      <c r="G1822" s="1695">
        <f>SUM(G1820:G1821)</f>
        <v>164638485.67000002</v>
      </c>
      <c r="H1822" s="1143">
        <f>SUM(H1820:H1821)</f>
        <v>77906860.5</v>
      </c>
      <c r="I1822" s="1142">
        <f>SUM(I1820:I1821)</f>
        <v>151107449</v>
      </c>
    </row>
    <row r="1823" spans="1:9" ht="15.75">
      <c r="A1823" s="1819" t="s">
        <v>144</v>
      </c>
      <c r="B1823" s="1820"/>
      <c r="C1823" s="1820"/>
      <c r="D1823" s="1820"/>
      <c r="E1823" s="1820"/>
      <c r="F1823" s="1820"/>
      <c r="G1823" s="1820"/>
      <c r="H1823" s="1820"/>
      <c r="I1823" s="1821"/>
    </row>
    <row r="1824" spans="1:9" ht="15.75">
      <c r="A1824" s="1783" t="s">
        <v>143</v>
      </c>
      <c r="B1824" s="1784"/>
      <c r="C1824" s="1784"/>
      <c r="D1824" s="1784"/>
      <c r="E1824" s="1784"/>
      <c r="F1824" s="1784"/>
      <c r="G1824" s="1784"/>
      <c r="H1824" s="1784"/>
      <c r="I1824" s="1785"/>
    </row>
    <row r="1825" spans="1:9" ht="15.75">
      <c r="A1825" s="1783" t="s">
        <v>883</v>
      </c>
      <c r="B1825" s="1784"/>
      <c r="C1825" s="1784"/>
      <c r="D1825" s="1784"/>
      <c r="E1825" s="1784"/>
      <c r="F1825" s="1784"/>
      <c r="G1825" s="1784"/>
      <c r="H1825" s="1784"/>
      <c r="I1825" s="1785"/>
    </row>
    <row r="1826" spans="1:9" ht="15.75">
      <c r="A1826" s="1783" t="s">
        <v>188</v>
      </c>
      <c r="B1826" s="1784"/>
      <c r="C1826" s="1784"/>
      <c r="D1826" s="1784"/>
      <c r="E1826" s="1784"/>
      <c r="F1826" s="1784"/>
      <c r="G1826" s="1784"/>
      <c r="H1826" s="1784"/>
      <c r="I1826" s="1785"/>
    </row>
    <row r="1827" spans="1:9" ht="15.75" thickBot="1">
      <c r="A1827" s="1813" t="s">
        <v>300</v>
      </c>
      <c r="B1827" s="1814"/>
      <c r="C1827" s="1814"/>
      <c r="D1827" s="1814"/>
      <c r="E1827" s="1814"/>
      <c r="F1827" s="1814"/>
      <c r="G1827" s="1814"/>
      <c r="H1827" s="1814"/>
      <c r="I1827" s="1815"/>
    </row>
    <row r="1828" spans="1:9" ht="43.5" thickBot="1">
      <c r="A1828" s="348" t="s">
        <v>223</v>
      </c>
      <c r="B1828" s="347" t="s">
        <v>222</v>
      </c>
      <c r="C1828" s="1513" t="s">
        <v>221</v>
      </c>
      <c r="D1828" s="471" t="s">
        <v>220</v>
      </c>
      <c r="E1828" s="345" t="s">
        <v>138</v>
      </c>
      <c r="F1828" s="222" t="s">
        <v>909</v>
      </c>
      <c r="G1828" s="223" t="s">
        <v>908</v>
      </c>
      <c r="H1828" s="222" t="s">
        <v>888</v>
      </c>
      <c r="I1828" s="221" t="s">
        <v>882</v>
      </c>
    </row>
    <row r="1829" spans="1:9">
      <c r="A1829" s="767">
        <v>20000000</v>
      </c>
      <c r="B1829" s="766"/>
      <c r="C1829" s="1596"/>
      <c r="D1829" s="785"/>
      <c r="E1829" s="505" t="s">
        <v>186</v>
      </c>
      <c r="F1829" s="504"/>
      <c r="G1829" s="503"/>
      <c r="H1829" s="517"/>
      <c r="I1829" s="502"/>
    </row>
    <row r="1830" spans="1:9">
      <c r="A1830" s="326">
        <v>21000000</v>
      </c>
      <c r="B1830" s="758"/>
      <c r="C1830" s="1530"/>
      <c r="D1830" s="757"/>
      <c r="E1830" s="331" t="s">
        <v>149</v>
      </c>
      <c r="F1830" s="206"/>
      <c r="G1830" s="501"/>
      <c r="H1830" s="205"/>
      <c r="I1830" s="500"/>
    </row>
    <row r="1831" spans="1:9">
      <c r="A1831" s="326">
        <v>21010000</v>
      </c>
      <c r="B1831" s="758"/>
      <c r="C1831" s="1530"/>
      <c r="D1831" s="757"/>
      <c r="E1831" s="331" t="s">
        <v>185</v>
      </c>
      <c r="F1831" s="206"/>
      <c r="G1831" s="501"/>
      <c r="H1831" s="205"/>
      <c r="I1831" s="500"/>
    </row>
    <row r="1832" spans="1:9">
      <c r="A1832" s="326">
        <v>21010103</v>
      </c>
      <c r="B1832" s="285" t="s">
        <v>63</v>
      </c>
      <c r="C1832" s="1530"/>
      <c r="D1832" s="157">
        <v>31931500</v>
      </c>
      <c r="E1832" s="426" t="s">
        <v>184</v>
      </c>
      <c r="F1832" s="206"/>
      <c r="G1832" s="501"/>
      <c r="H1832" s="312">
        <f>G1832/12*9</f>
        <v>0</v>
      </c>
      <c r="I1832" s="500"/>
    </row>
    <row r="1833" spans="1:9">
      <c r="A1833" s="326">
        <v>21010104</v>
      </c>
      <c r="B1833" s="285" t="s">
        <v>63</v>
      </c>
      <c r="C1833" s="1530"/>
      <c r="D1833" s="157">
        <v>31931500</v>
      </c>
      <c r="E1833" s="426" t="s">
        <v>183</v>
      </c>
      <c r="F1833" s="143">
        <f t="shared" ref="F1833:F1834" si="132">SUM(G1833/12*11)</f>
        <v>3380488.8333333335</v>
      </c>
      <c r="G1833" s="501">
        <v>3687806</v>
      </c>
      <c r="H1833" s="312">
        <f>G1833/12*9</f>
        <v>2765854.5</v>
      </c>
      <c r="I1833" s="337">
        <f t="shared" ref="I1833:I1834" si="133">SUM(G1833*110%)</f>
        <v>4056586.6000000006</v>
      </c>
    </row>
    <row r="1834" spans="1:9">
      <c r="A1834" s="326" t="s">
        <v>274</v>
      </c>
      <c r="B1834" s="285" t="s">
        <v>63</v>
      </c>
      <c r="C1834" s="1530"/>
      <c r="D1834" s="157">
        <v>31931500</v>
      </c>
      <c r="E1834" s="426" t="s">
        <v>182</v>
      </c>
      <c r="F1834" s="143">
        <f t="shared" si="132"/>
        <v>1226742.9166666665</v>
      </c>
      <c r="G1834" s="501">
        <v>1338265</v>
      </c>
      <c r="H1834" s="312">
        <f>G1834/12*9</f>
        <v>1003698.75</v>
      </c>
      <c r="I1834" s="337">
        <f t="shared" si="133"/>
        <v>1472091.5000000002</v>
      </c>
    </row>
    <row r="1835" spans="1:9">
      <c r="A1835" s="327">
        <v>21010106</v>
      </c>
      <c r="B1835" s="285"/>
      <c r="C1835" s="1530"/>
      <c r="D1835" s="157">
        <v>31931500</v>
      </c>
      <c r="E1835" s="426" t="s">
        <v>181</v>
      </c>
      <c r="F1835" s="206"/>
      <c r="G1835" s="501"/>
      <c r="H1835" s="312">
        <f>G1835/12*9</f>
        <v>0</v>
      </c>
      <c r="I1835" s="669"/>
    </row>
    <row r="1836" spans="1:9">
      <c r="A1836" s="334"/>
      <c r="B1836" s="285"/>
      <c r="C1836" s="1530"/>
      <c r="D1836" s="157">
        <v>31931500</v>
      </c>
      <c r="E1836" s="325" t="s">
        <v>180</v>
      </c>
      <c r="F1836" s="206"/>
      <c r="G1836" s="501">
        <v>3789087.87</v>
      </c>
      <c r="H1836" s="312">
        <v>0</v>
      </c>
      <c r="I1836" s="328">
        <v>2400000</v>
      </c>
    </row>
    <row r="1837" spans="1:9">
      <c r="A1837" s="498"/>
      <c r="B1837" s="333"/>
      <c r="C1837" s="1530"/>
      <c r="D1837" s="332"/>
      <c r="E1837" s="331" t="s">
        <v>179</v>
      </c>
      <c r="F1837" s="163"/>
      <c r="G1837" s="330">
        <v>1680000</v>
      </c>
      <c r="H1837" s="329"/>
      <c r="I1837" s="489">
        <v>0</v>
      </c>
    </row>
    <row r="1838" spans="1:9">
      <c r="A1838" s="326">
        <v>21020300</v>
      </c>
      <c r="B1838" s="758"/>
      <c r="C1838" s="1530"/>
      <c r="D1838" s="757"/>
      <c r="E1838" s="1657" t="s">
        <v>178</v>
      </c>
      <c r="F1838" s="206"/>
      <c r="G1838" s="501"/>
      <c r="H1838" s="205"/>
      <c r="I1838" s="669"/>
    </row>
    <row r="1839" spans="1:9">
      <c r="A1839" s="326">
        <v>21020301</v>
      </c>
      <c r="B1839" s="285"/>
      <c r="C1839" s="1530"/>
      <c r="D1839" s="157">
        <v>31931500</v>
      </c>
      <c r="E1839" s="325" t="s">
        <v>171</v>
      </c>
      <c r="F1839" s="206"/>
      <c r="G1839" s="501"/>
      <c r="H1839" s="312">
        <f t="shared" ref="H1839:H1847" si="134">G1839/12*9</f>
        <v>0</v>
      </c>
      <c r="I1839" s="669"/>
    </row>
    <row r="1840" spans="1:9">
      <c r="A1840" s="326">
        <v>21020302</v>
      </c>
      <c r="B1840" s="285"/>
      <c r="C1840" s="1530"/>
      <c r="D1840" s="157">
        <v>31931500</v>
      </c>
      <c r="E1840" s="325" t="s">
        <v>169</v>
      </c>
      <c r="F1840" s="206"/>
      <c r="G1840" s="501"/>
      <c r="H1840" s="312">
        <f t="shared" si="134"/>
        <v>0</v>
      </c>
      <c r="I1840" s="669"/>
    </row>
    <row r="1841" spans="1:9">
      <c r="A1841" s="326">
        <v>21020303</v>
      </c>
      <c r="B1841" s="285"/>
      <c r="C1841" s="1530"/>
      <c r="D1841" s="157">
        <v>31931500</v>
      </c>
      <c r="E1841" s="325" t="s">
        <v>167</v>
      </c>
      <c r="F1841" s="206"/>
      <c r="G1841" s="501"/>
      <c r="H1841" s="312">
        <f t="shared" si="134"/>
        <v>0</v>
      </c>
      <c r="I1841" s="669"/>
    </row>
    <row r="1842" spans="1:9">
      <c r="A1842" s="326">
        <v>21020304</v>
      </c>
      <c r="B1842" s="285"/>
      <c r="C1842" s="1530"/>
      <c r="D1842" s="157">
        <v>31931500</v>
      </c>
      <c r="E1842" s="325" t="s">
        <v>165</v>
      </c>
      <c r="F1842" s="206"/>
      <c r="G1842" s="501"/>
      <c r="H1842" s="312">
        <f t="shared" si="134"/>
        <v>0</v>
      </c>
      <c r="I1842" s="669"/>
    </row>
    <row r="1843" spans="1:9">
      <c r="A1843" s="326">
        <v>21020312</v>
      </c>
      <c r="B1843" s="285"/>
      <c r="C1843" s="1530"/>
      <c r="D1843" s="157">
        <v>31931500</v>
      </c>
      <c r="E1843" s="325" t="s">
        <v>163</v>
      </c>
      <c r="F1843" s="206"/>
      <c r="G1843" s="501"/>
      <c r="H1843" s="312">
        <f t="shared" si="134"/>
        <v>0</v>
      </c>
      <c r="I1843" s="669"/>
    </row>
    <row r="1844" spans="1:9">
      <c r="A1844" s="326">
        <v>21020315</v>
      </c>
      <c r="B1844" s="285"/>
      <c r="C1844" s="1530"/>
      <c r="D1844" s="157">
        <v>31931500</v>
      </c>
      <c r="E1844" s="325" t="s">
        <v>161</v>
      </c>
      <c r="F1844" s="206"/>
      <c r="G1844" s="501"/>
      <c r="H1844" s="312">
        <f t="shared" si="134"/>
        <v>0</v>
      </c>
      <c r="I1844" s="669"/>
    </row>
    <row r="1845" spans="1:9">
      <c r="A1845" s="326" t="s">
        <v>272</v>
      </c>
      <c r="B1845" s="285"/>
      <c r="C1845" s="1530"/>
      <c r="D1845" s="157">
        <v>31931500</v>
      </c>
      <c r="E1845" s="325" t="s">
        <v>177</v>
      </c>
      <c r="F1845" s="206"/>
      <c r="G1845" s="501"/>
      <c r="H1845" s="312">
        <f t="shared" si="134"/>
        <v>0</v>
      </c>
      <c r="I1845" s="669"/>
    </row>
    <row r="1846" spans="1:9">
      <c r="A1846" s="326" t="s">
        <v>271</v>
      </c>
      <c r="B1846" s="285"/>
      <c r="C1846" s="1530"/>
      <c r="D1846" s="157">
        <v>31931500</v>
      </c>
      <c r="E1846" s="325" t="s">
        <v>176</v>
      </c>
      <c r="F1846" s="206"/>
      <c r="G1846" s="501"/>
      <c r="H1846" s="312">
        <f t="shared" si="134"/>
        <v>0</v>
      </c>
      <c r="I1846" s="669"/>
    </row>
    <row r="1847" spans="1:9">
      <c r="A1847" s="326" t="s">
        <v>270</v>
      </c>
      <c r="B1847" s="285"/>
      <c r="C1847" s="1530"/>
      <c r="D1847" s="157">
        <v>31931500</v>
      </c>
      <c r="E1847" s="325" t="s">
        <v>175</v>
      </c>
      <c r="F1847" s="206"/>
      <c r="G1847" s="501"/>
      <c r="H1847" s="312">
        <f t="shared" si="134"/>
        <v>0</v>
      </c>
      <c r="I1847" s="669"/>
    </row>
    <row r="1848" spans="1:9">
      <c r="A1848" s="326">
        <v>21020400</v>
      </c>
      <c r="B1848" s="758"/>
      <c r="C1848" s="1530"/>
      <c r="D1848" s="757"/>
      <c r="E1848" s="331" t="s">
        <v>174</v>
      </c>
      <c r="F1848" s="206"/>
      <c r="G1848" s="501"/>
      <c r="H1848" s="205"/>
      <c r="I1848" s="669"/>
    </row>
    <row r="1849" spans="1:9">
      <c r="A1849" s="326">
        <v>21020401</v>
      </c>
      <c r="B1849" s="285" t="s">
        <v>63</v>
      </c>
      <c r="C1849" s="1530"/>
      <c r="D1849" s="157">
        <v>31931500</v>
      </c>
      <c r="E1849" s="325" t="s">
        <v>171</v>
      </c>
      <c r="F1849" s="143">
        <f t="shared" ref="F1849:F1861" si="135">SUM(G1849/12*11)</f>
        <v>1183171</v>
      </c>
      <c r="G1849" s="501">
        <v>1290732</v>
      </c>
      <c r="H1849" s="312">
        <f t="shared" ref="H1849:H1854" si="136">G1849/12*9</f>
        <v>968049</v>
      </c>
      <c r="I1849" s="337">
        <f t="shared" ref="I1849:I1861" si="137">SUM(G1849*110%)</f>
        <v>1419805.2000000002</v>
      </c>
    </row>
    <row r="1850" spans="1:9">
      <c r="A1850" s="326">
        <v>21020402</v>
      </c>
      <c r="B1850" s="285" t="s">
        <v>63</v>
      </c>
      <c r="C1850" s="1530"/>
      <c r="D1850" s="157">
        <v>31931500</v>
      </c>
      <c r="E1850" s="325" t="s">
        <v>169</v>
      </c>
      <c r="F1850" s="143">
        <f t="shared" si="135"/>
        <v>740987.5</v>
      </c>
      <c r="G1850" s="501">
        <v>808350</v>
      </c>
      <c r="H1850" s="312">
        <f t="shared" si="136"/>
        <v>606262.5</v>
      </c>
      <c r="I1850" s="337">
        <f t="shared" si="137"/>
        <v>889185.00000000012</v>
      </c>
    </row>
    <row r="1851" spans="1:9">
      <c r="A1851" s="326">
        <v>21020403</v>
      </c>
      <c r="B1851" s="285" t="s">
        <v>63</v>
      </c>
      <c r="C1851" s="1530"/>
      <c r="D1851" s="157">
        <v>31931500</v>
      </c>
      <c r="E1851" s="325" t="s">
        <v>167</v>
      </c>
      <c r="F1851" s="143">
        <f t="shared" si="135"/>
        <v>85176.666666666657</v>
      </c>
      <c r="G1851" s="501">
        <v>92920</v>
      </c>
      <c r="H1851" s="312">
        <f t="shared" si="136"/>
        <v>69690</v>
      </c>
      <c r="I1851" s="337">
        <f t="shared" si="137"/>
        <v>102212.00000000001</v>
      </c>
    </row>
    <row r="1852" spans="1:9">
      <c r="A1852" s="326">
        <v>21020404</v>
      </c>
      <c r="B1852" s="285" t="s">
        <v>63</v>
      </c>
      <c r="C1852" s="1530"/>
      <c r="D1852" s="157">
        <v>31931500</v>
      </c>
      <c r="E1852" s="325" t="s">
        <v>165</v>
      </c>
      <c r="F1852" s="143">
        <f t="shared" si="135"/>
        <v>224663.08333333334</v>
      </c>
      <c r="G1852" s="501">
        <v>245087</v>
      </c>
      <c r="H1852" s="312">
        <f t="shared" si="136"/>
        <v>183815.25</v>
      </c>
      <c r="I1852" s="337">
        <f t="shared" si="137"/>
        <v>269595.7</v>
      </c>
    </row>
    <row r="1853" spans="1:9">
      <c r="A1853" s="326">
        <v>21020412</v>
      </c>
      <c r="B1853" s="285"/>
      <c r="C1853" s="1530"/>
      <c r="D1853" s="157">
        <v>31931500</v>
      </c>
      <c r="E1853" s="325" t="s">
        <v>163</v>
      </c>
      <c r="F1853" s="143">
        <f t="shared" si="135"/>
        <v>0</v>
      </c>
      <c r="G1853" s="501"/>
      <c r="H1853" s="312">
        <f t="shared" si="136"/>
        <v>0</v>
      </c>
      <c r="I1853" s="337">
        <f t="shared" si="137"/>
        <v>0</v>
      </c>
    </row>
    <row r="1854" spans="1:9">
      <c r="A1854" s="326">
        <v>21020415</v>
      </c>
      <c r="B1854" s="285" t="s">
        <v>63</v>
      </c>
      <c r="C1854" s="1530"/>
      <c r="D1854" s="157">
        <v>31931500</v>
      </c>
      <c r="E1854" s="325" t="s">
        <v>161</v>
      </c>
      <c r="F1854" s="143">
        <f t="shared" si="135"/>
        <v>485930.5</v>
      </c>
      <c r="G1854" s="501">
        <v>530106</v>
      </c>
      <c r="H1854" s="312">
        <f t="shared" si="136"/>
        <v>397579.5</v>
      </c>
      <c r="I1854" s="337">
        <f t="shared" si="137"/>
        <v>583116.60000000009</v>
      </c>
    </row>
    <row r="1855" spans="1:9">
      <c r="A1855" s="425">
        <v>21020500</v>
      </c>
      <c r="B1855" s="424"/>
      <c r="C1855" s="1528"/>
      <c r="D1855" s="322"/>
      <c r="E1855" s="331" t="s">
        <v>173</v>
      </c>
      <c r="F1855" s="143">
        <f t="shared" si="135"/>
        <v>0</v>
      </c>
      <c r="G1855" s="501"/>
      <c r="H1855" s="205"/>
      <c r="I1855" s="337">
        <f t="shared" si="137"/>
        <v>0</v>
      </c>
    </row>
    <row r="1856" spans="1:9">
      <c r="A1856" s="326">
        <v>21020501</v>
      </c>
      <c r="B1856" s="285" t="s">
        <v>63</v>
      </c>
      <c r="C1856" s="1530"/>
      <c r="D1856" s="157">
        <v>31931500</v>
      </c>
      <c r="E1856" s="325" t="s">
        <v>171</v>
      </c>
      <c r="F1856" s="143">
        <f t="shared" si="135"/>
        <v>509763.83333333331</v>
      </c>
      <c r="G1856" s="501">
        <v>556106</v>
      </c>
      <c r="H1856" s="312">
        <f t="shared" ref="H1856:H1861" si="138">G1856/12*9</f>
        <v>417079.5</v>
      </c>
      <c r="I1856" s="337">
        <f t="shared" si="137"/>
        <v>611716.60000000009</v>
      </c>
    </row>
    <row r="1857" spans="1:9">
      <c r="A1857" s="423">
        <v>21020502</v>
      </c>
      <c r="B1857" s="285" t="s">
        <v>63</v>
      </c>
      <c r="C1857" s="1532"/>
      <c r="D1857" s="157">
        <v>31931500</v>
      </c>
      <c r="E1857" s="325" t="s">
        <v>169</v>
      </c>
      <c r="F1857" s="143">
        <f t="shared" si="135"/>
        <v>254658.25</v>
      </c>
      <c r="G1857" s="501">
        <v>277809</v>
      </c>
      <c r="H1857" s="312">
        <f t="shared" si="138"/>
        <v>208356.75</v>
      </c>
      <c r="I1857" s="337">
        <f t="shared" si="137"/>
        <v>305589.90000000002</v>
      </c>
    </row>
    <row r="1858" spans="1:9">
      <c r="A1858" s="423">
        <v>21020503</v>
      </c>
      <c r="B1858" s="285" t="s">
        <v>63</v>
      </c>
      <c r="C1858" s="1532"/>
      <c r="D1858" s="157">
        <v>31931500</v>
      </c>
      <c r="E1858" s="325" t="s">
        <v>167</v>
      </c>
      <c r="F1858" s="143">
        <f t="shared" si="135"/>
        <v>40590</v>
      </c>
      <c r="G1858" s="501">
        <v>44280</v>
      </c>
      <c r="H1858" s="312">
        <f t="shared" si="138"/>
        <v>33210</v>
      </c>
      <c r="I1858" s="337">
        <f t="shared" si="137"/>
        <v>48708.000000000007</v>
      </c>
    </row>
    <row r="1859" spans="1:9">
      <c r="A1859" s="423">
        <v>21020504</v>
      </c>
      <c r="B1859" s="285" t="s">
        <v>63</v>
      </c>
      <c r="C1859" s="1532"/>
      <c r="D1859" s="157">
        <v>31931500</v>
      </c>
      <c r="E1859" s="325" t="s">
        <v>165</v>
      </c>
      <c r="F1859" s="143">
        <f t="shared" si="135"/>
        <v>57247.666666666664</v>
      </c>
      <c r="G1859" s="501">
        <v>62452</v>
      </c>
      <c r="H1859" s="312">
        <f t="shared" si="138"/>
        <v>46839</v>
      </c>
      <c r="I1859" s="337">
        <f t="shared" si="137"/>
        <v>68697.200000000012</v>
      </c>
    </row>
    <row r="1860" spans="1:9">
      <c r="A1860" s="423" t="s">
        <v>164</v>
      </c>
      <c r="B1860" s="285"/>
      <c r="C1860" s="1532"/>
      <c r="D1860" s="157">
        <v>31931500</v>
      </c>
      <c r="E1860" s="325" t="s">
        <v>163</v>
      </c>
      <c r="F1860" s="143">
        <f t="shared" si="135"/>
        <v>0</v>
      </c>
      <c r="G1860" s="501"/>
      <c r="H1860" s="312">
        <f t="shared" si="138"/>
        <v>0</v>
      </c>
      <c r="I1860" s="337">
        <f t="shared" si="137"/>
        <v>0</v>
      </c>
    </row>
    <row r="1861" spans="1:9">
      <c r="A1861" s="423">
        <v>21020515</v>
      </c>
      <c r="B1861" s="285" t="s">
        <v>63</v>
      </c>
      <c r="C1861" s="1532"/>
      <c r="D1861" s="157">
        <v>31931500</v>
      </c>
      <c r="E1861" s="325" t="s">
        <v>161</v>
      </c>
      <c r="F1861" s="143">
        <f t="shared" si="135"/>
        <v>588387.25</v>
      </c>
      <c r="G1861" s="501">
        <v>641877</v>
      </c>
      <c r="H1861" s="312">
        <f t="shared" si="138"/>
        <v>481407.75</v>
      </c>
      <c r="I1861" s="337">
        <f t="shared" si="137"/>
        <v>706064.70000000007</v>
      </c>
    </row>
    <row r="1862" spans="1:9">
      <c r="A1862" s="499">
        <v>21020600</v>
      </c>
      <c r="B1862" s="421"/>
      <c r="C1862" s="1531"/>
      <c r="D1862" s="316"/>
      <c r="E1862" s="331" t="s">
        <v>160</v>
      </c>
      <c r="F1862" s="143"/>
      <c r="G1862" s="144"/>
      <c r="H1862" s="141"/>
      <c r="I1862" s="413"/>
    </row>
    <row r="1863" spans="1:9">
      <c r="A1863" s="498">
        <v>21020605</v>
      </c>
      <c r="B1863" s="285" t="s">
        <v>63</v>
      </c>
      <c r="C1863" s="1532"/>
      <c r="D1863" s="157">
        <v>31931500</v>
      </c>
      <c r="E1863" s="426" t="s">
        <v>159</v>
      </c>
      <c r="F1863" s="143"/>
      <c r="G1863" s="144"/>
      <c r="H1863" s="312">
        <f>G1863/12*9</f>
        <v>0</v>
      </c>
      <c r="I1863" s="413"/>
    </row>
    <row r="1864" spans="1:9">
      <c r="A1864" s="488">
        <v>22020000</v>
      </c>
      <c r="B1864" s="412"/>
      <c r="C1864" s="1515"/>
      <c r="D1864" s="309"/>
      <c r="E1864" s="417" t="s">
        <v>148</v>
      </c>
      <c r="F1864" s="206"/>
      <c r="G1864" s="501"/>
      <c r="H1864" s="205"/>
      <c r="I1864" s="669"/>
    </row>
    <row r="1865" spans="1:9">
      <c r="A1865" s="488">
        <v>22020100</v>
      </c>
      <c r="B1865" s="412"/>
      <c r="C1865" s="1515"/>
      <c r="D1865" s="309"/>
      <c r="E1865" s="417" t="s">
        <v>158</v>
      </c>
      <c r="F1865" s="206"/>
      <c r="G1865" s="501"/>
      <c r="H1865" s="205"/>
      <c r="I1865" s="669"/>
    </row>
    <row r="1866" spans="1:9" ht="15.75">
      <c r="A1866" s="71">
        <v>22020101</v>
      </c>
      <c r="B1866" s="285" t="s">
        <v>63</v>
      </c>
      <c r="C1866" s="1591"/>
      <c r="D1866" s="157">
        <v>31931500</v>
      </c>
      <c r="E1866" s="308" t="s">
        <v>157</v>
      </c>
      <c r="F1866" s="415"/>
      <c r="G1866" s="501">
        <v>500000</v>
      </c>
      <c r="H1866" s="720"/>
      <c r="I1866" s="669">
        <v>500000</v>
      </c>
    </row>
    <row r="1867" spans="1:9" ht="15.75">
      <c r="A1867" s="71">
        <v>22020102</v>
      </c>
      <c r="B1867" s="285"/>
      <c r="C1867" s="1591"/>
      <c r="D1867" s="157">
        <v>31931500</v>
      </c>
      <c r="E1867" s="308" t="s">
        <v>156</v>
      </c>
      <c r="F1867" s="415"/>
      <c r="G1867" s="501"/>
      <c r="H1867" s="416">
        <v>0</v>
      </c>
      <c r="I1867" s="669"/>
    </row>
    <row r="1868" spans="1:9" ht="15.75">
      <c r="A1868" s="71">
        <v>22020103</v>
      </c>
      <c r="B1868" s="285"/>
      <c r="C1868" s="1591"/>
      <c r="D1868" s="157">
        <v>31931500</v>
      </c>
      <c r="E1868" s="1459" t="s">
        <v>155</v>
      </c>
      <c r="F1868" s="415"/>
      <c r="G1868" s="501"/>
      <c r="H1868" s="414"/>
      <c r="I1868" s="669"/>
    </row>
    <row r="1869" spans="1:9" ht="15.75">
      <c r="A1869" s="71">
        <v>22020104</v>
      </c>
      <c r="B1869" s="285"/>
      <c r="C1869" s="1591"/>
      <c r="D1869" s="157">
        <v>31931500</v>
      </c>
      <c r="E1869" s="308" t="s">
        <v>154</v>
      </c>
      <c r="F1869" s="415"/>
      <c r="G1869" s="501"/>
      <c r="H1869" s="414"/>
      <c r="I1869" s="669"/>
    </row>
    <row r="1870" spans="1:9">
      <c r="A1870" s="326">
        <v>21020600</v>
      </c>
      <c r="B1870" s="758"/>
      <c r="C1870" s="1530"/>
      <c r="D1870" s="757"/>
      <c r="E1870" s="590" t="s">
        <v>294</v>
      </c>
      <c r="F1870" s="752"/>
      <c r="G1870" s="751"/>
      <c r="H1870" s="750"/>
      <c r="I1870" s="749"/>
    </row>
    <row r="1871" spans="1:9">
      <c r="A1871" s="326">
        <v>21020605</v>
      </c>
      <c r="B1871" s="285"/>
      <c r="C1871" s="1530"/>
      <c r="D1871" s="157">
        <v>31931500</v>
      </c>
      <c r="E1871" s="325" t="s">
        <v>159</v>
      </c>
      <c r="F1871" s="752"/>
      <c r="G1871" s="751"/>
      <c r="H1871" s="750"/>
      <c r="I1871" s="749"/>
    </row>
    <row r="1872" spans="1:9">
      <c r="A1872" s="488">
        <v>22020400</v>
      </c>
      <c r="B1872" s="412"/>
      <c r="C1872" s="1515"/>
      <c r="D1872" s="309"/>
      <c r="E1872" s="1464" t="s">
        <v>215</v>
      </c>
      <c r="F1872" s="206"/>
      <c r="G1872" s="501"/>
      <c r="H1872" s="205"/>
      <c r="I1872" s="669"/>
    </row>
    <row r="1873" spans="1:9">
      <c r="A1873" s="488">
        <v>22020413</v>
      </c>
      <c r="B1873" s="285" t="s">
        <v>63</v>
      </c>
      <c r="C1873" s="1515"/>
      <c r="D1873" s="157">
        <v>31931500</v>
      </c>
      <c r="E1873" s="244" t="s">
        <v>299</v>
      </c>
      <c r="F1873" s="206">
        <v>10800700.23</v>
      </c>
      <c r="G1873" s="501">
        <v>10000000</v>
      </c>
      <c r="H1873" s="205">
        <v>5900000</v>
      </c>
      <c r="I1873" s="669">
        <v>10000000</v>
      </c>
    </row>
    <row r="1874" spans="1:9" ht="15.75" thickBot="1">
      <c r="A1874" s="516" t="s">
        <v>298</v>
      </c>
      <c r="B1874" s="719"/>
      <c r="C1874" s="1534"/>
      <c r="D1874" s="284">
        <v>31931500</v>
      </c>
      <c r="E1874" s="238" t="s">
        <v>297</v>
      </c>
      <c r="F1874" s="454"/>
      <c r="G1874" s="667"/>
      <c r="H1874" s="452"/>
      <c r="I1874" s="666"/>
    </row>
    <row r="1875" spans="1:9" ht="15.75" thickBot="1">
      <c r="A1875" s="784"/>
      <c r="B1875" s="783"/>
      <c r="C1875" s="1597"/>
      <c r="D1875" s="782"/>
      <c r="E1875" s="781" t="s">
        <v>207</v>
      </c>
      <c r="F1875" s="663">
        <f>SUM(F1832:F1863)</f>
        <v>8777807.5</v>
      </c>
      <c r="G1875" s="780">
        <f>SUM(G1832:G1863)</f>
        <v>15044877.870000001</v>
      </c>
      <c r="H1875" s="663">
        <f>SUM(H1832:H1863)</f>
        <v>7181842.5</v>
      </c>
      <c r="I1875" s="662">
        <f>SUM(I1832:I1863)</f>
        <v>12933368.999999998</v>
      </c>
    </row>
    <row r="1876" spans="1:9" ht="15.75" thickBot="1">
      <c r="A1876" s="779"/>
      <c r="B1876" s="778"/>
      <c r="C1876" s="1598"/>
      <c r="D1876" s="777"/>
      <c r="E1876" s="776" t="s">
        <v>148</v>
      </c>
      <c r="F1876" s="657">
        <f>SUM(F1866:F1874)</f>
        <v>10800700.23</v>
      </c>
      <c r="G1876" s="775">
        <f>SUM(G1866:G1874)</f>
        <v>10500000</v>
      </c>
      <c r="H1876" s="657">
        <f>SUM(H1866:H1874)</f>
        <v>5900000</v>
      </c>
      <c r="I1876" s="656">
        <f>SUM(I1866:I1874)</f>
        <v>10500000</v>
      </c>
    </row>
    <row r="1877" spans="1:9" ht="15.75" thickBot="1">
      <c r="A1877" s="774"/>
      <c r="B1877" s="773"/>
      <c r="C1877" s="1599"/>
      <c r="D1877" s="772"/>
      <c r="E1877" s="771" t="s">
        <v>0</v>
      </c>
      <c r="F1877" s="769">
        <f>SUM(F1875:F1876)</f>
        <v>19578507.73</v>
      </c>
      <c r="G1877" s="770">
        <f>SUM(G1875:G1876)</f>
        <v>25544877.870000001</v>
      </c>
      <c r="H1877" s="769">
        <f>SUM(H1875:H1876)</f>
        <v>13081842.5</v>
      </c>
      <c r="I1877" s="768">
        <f>SUM(I1875:I1876)</f>
        <v>23433369</v>
      </c>
    </row>
    <row r="1878" spans="1:9" ht="15.75">
      <c r="A1878" s="1849" t="s">
        <v>144</v>
      </c>
      <c r="B1878" s="1850"/>
      <c r="C1878" s="1850"/>
      <c r="D1878" s="1850"/>
      <c r="E1878" s="1850"/>
      <c r="F1878" s="1850"/>
      <c r="G1878" s="1850"/>
      <c r="H1878" s="1850"/>
      <c r="I1878" s="1851"/>
    </row>
    <row r="1879" spans="1:9" ht="15.75">
      <c r="A1879" s="1837" t="s">
        <v>143</v>
      </c>
      <c r="B1879" s="1838"/>
      <c r="C1879" s="1838"/>
      <c r="D1879" s="1838"/>
      <c r="E1879" s="1838"/>
      <c r="F1879" s="1838"/>
      <c r="G1879" s="1838"/>
      <c r="H1879" s="1838"/>
      <c r="I1879" s="1839"/>
    </row>
    <row r="1880" spans="1:9" ht="15.75">
      <c r="A1880" s="1783" t="s">
        <v>883</v>
      </c>
      <c r="B1880" s="1784"/>
      <c r="C1880" s="1784"/>
      <c r="D1880" s="1784"/>
      <c r="E1880" s="1784"/>
      <c r="F1880" s="1784"/>
      <c r="G1880" s="1784"/>
      <c r="H1880" s="1784"/>
      <c r="I1880" s="1785"/>
    </row>
    <row r="1881" spans="1:9" ht="15.75">
      <c r="A1881" s="1837" t="s">
        <v>188</v>
      </c>
      <c r="B1881" s="1838"/>
      <c r="C1881" s="1838"/>
      <c r="D1881" s="1838"/>
      <c r="E1881" s="1838"/>
      <c r="F1881" s="1838"/>
      <c r="G1881" s="1838"/>
      <c r="H1881" s="1838"/>
      <c r="I1881" s="1839"/>
    </row>
    <row r="1882" spans="1:9" ht="15.75" thickBot="1">
      <c r="A1882" s="1840" t="s">
        <v>296</v>
      </c>
      <c r="B1882" s="1841"/>
      <c r="C1882" s="1841"/>
      <c r="D1882" s="1841"/>
      <c r="E1882" s="1841"/>
      <c r="F1882" s="1841"/>
      <c r="G1882" s="1841"/>
      <c r="H1882" s="1841"/>
      <c r="I1882" s="1842"/>
    </row>
    <row r="1883" spans="1:9" ht="43.5" thickBot="1">
      <c r="A1883" s="348" t="s">
        <v>223</v>
      </c>
      <c r="B1883" s="347" t="s">
        <v>222</v>
      </c>
      <c r="C1883" s="1513" t="s">
        <v>221</v>
      </c>
      <c r="D1883" s="428" t="s">
        <v>220</v>
      </c>
      <c r="E1883" s="345" t="s">
        <v>138</v>
      </c>
      <c r="F1883" s="222" t="s">
        <v>909</v>
      </c>
      <c r="G1883" s="223" t="s">
        <v>908</v>
      </c>
      <c r="H1883" s="222" t="s">
        <v>888</v>
      </c>
      <c r="I1883" s="221" t="s">
        <v>882</v>
      </c>
    </row>
    <row r="1884" spans="1:9">
      <c r="A1884" s="767">
        <v>20000000</v>
      </c>
      <c r="B1884" s="766"/>
      <c r="C1884" s="1596"/>
      <c r="D1884" s="757"/>
      <c r="E1884" s="505" t="s">
        <v>186</v>
      </c>
      <c r="F1884" s="765"/>
      <c r="G1884" s="764"/>
      <c r="H1884" s="763"/>
      <c r="I1884" s="762"/>
    </row>
    <row r="1885" spans="1:9">
      <c r="A1885" s="326">
        <v>21000000</v>
      </c>
      <c r="B1885" s="758"/>
      <c r="C1885" s="1530"/>
      <c r="D1885" s="757"/>
      <c r="E1885" s="690" t="s">
        <v>149</v>
      </c>
      <c r="F1885" s="752"/>
      <c r="G1885" s="751"/>
      <c r="H1885" s="750"/>
      <c r="I1885" s="761"/>
    </row>
    <row r="1886" spans="1:9">
      <c r="A1886" s="326">
        <v>21010000</v>
      </c>
      <c r="B1886" s="758"/>
      <c r="C1886" s="1530"/>
      <c r="D1886" s="757"/>
      <c r="E1886" s="690" t="s">
        <v>185</v>
      </c>
      <c r="F1886" s="752"/>
      <c r="G1886" s="751"/>
      <c r="H1886" s="750"/>
      <c r="I1886" s="761"/>
    </row>
    <row r="1887" spans="1:9">
      <c r="A1887" s="326">
        <v>21010103</v>
      </c>
      <c r="B1887" s="285"/>
      <c r="C1887" s="1530"/>
      <c r="D1887" s="157">
        <v>31931500</v>
      </c>
      <c r="E1887" s="760" t="s">
        <v>184</v>
      </c>
      <c r="F1887" s="752"/>
      <c r="G1887" s="751"/>
      <c r="H1887" s="312">
        <f>G1887/12*9</f>
        <v>0</v>
      </c>
      <c r="I1887" s="761"/>
    </row>
    <row r="1888" spans="1:9">
      <c r="A1888" s="326">
        <v>21010104</v>
      </c>
      <c r="B1888" s="285" t="s">
        <v>63</v>
      </c>
      <c r="C1888" s="1530"/>
      <c r="D1888" s="157">
        <v>31931500</v>
      </c>
      <c r="E1888" s="760" t="s">
        <v>183</v>
      </c>
      <c r="F1888" s="143">
        <f t="shared" ref="F1888:F1889" si="139">SUM(G1888/12*11)</f>
        <v>3797093.6666666665</v>
      </c>
      <c r="G1888" s="751">
        <v>4142284</v>
      </c>
      <c r="H1888" s="312">
        <f>G1888/12*9</f>
        <v>3106713</v>
      </c>
      <c r="I1888" s="337">
        <f t="shared" ref="I1888:I1889" si="140">SUM(G1888*110%)</f>
        <v>4556512.4000000004</v>
      </c>
    </row>
    <row r="1889" spans="1:9">
      <c r="A1889" s="326" t="s">
        <v>274</v>
      </c>
      <c r="B1889" s="285" t="s">
        <v>63</v>
      </c>
      <c r="C1889" s="1530"/>
      <c r="D1889" s="157">
        <v>31931500</v>
      </c>
      <c r="E1889" s="760" t="s">
        <v>182</v>
      </c>
      <c r="F1889" s="143">
        <f t="shared" si="139"/>
        <v>1083284.5833333335</v>
      </c>
      <c r="G1889" s="751">
        <v>1181765</v>
      </c>
      <c r="H1889" s="312">
        <f>G1889/12*9</f>
        <v>886323.75</v>
      </c>
      <c r="I1889" s="337">
        <f t="shared" si="140"/>
        <v>1299941.5</v>
      </c>
    </row>
    <row r="1890" spans="1:9">
      <c r="A1890" s="327">
        <v>21010106</v>
      </c>
      <c r="B1890" s="285"/>
      <c r="C1890" s="1530"/>
      <c r="D1890" s="157">
        <v>31931500</v>
      </c>
      <c r="E1890" s="760" t="s">
        <v>181</v>
      </c>
      <c r="F1890" s="752"/>
      <c r="G1890" s="751"/>
      <c r="H1890" s="312">
        <f>G1890/12*9</f>
        <v>0</v>
      </c>
      <c r="I1890" s="749"/>
    </row>
    <row r="1891" spans="1:9">
      <c r="A1891" s="334"/>
      <c r="B1891" s="285"/>
      <c r="C1891" s="1530"/>
      <c r="D1891" s="157">
        <v>31931500</v>
      </c>
      <c r="E1891" s="753" t="s">
        <v>180</v>
      </c>
      <c r="F1891" s="752"/>
      <c r="G1891" s="751">
        <v>3987623.87</v>
      </c>
      <c r="H1891" s="312">
        <v>0</v>
      </c>
      <c r="I1891" s="328">
        <v>4800000</v>
      </c>
    </row>
    <row r="1892" spans="1:9">
      <c r="A1892" s="498"/>
      <c r="B1892" s="333"/>
      <c r="C1892" s="1530"/>
      <c r="D1892" s="332"/>
      <c r="E1892" s="331" t="s">
        <v>179</v>
      </c>
      <c r="F1892" s="163"/>
      <c r="G1892" s="330">
        <v>1050000</v>
      </c>
      <c r="H1892" s="329"/>
      <c r="I1892" s="489">
        <v>0</v>
      </c>
    </row>
    <row r="1893" spans="1:9">
      <c r="A1893" s="326">
        <v>21020300</v>
      </c>
      <c r="B1893" s="758"/>
      <c r="C1893" s="1530"/>
      <c r="D1893" s="757"/>
      <c r="E1893" s="1751" t="s">
        <v>178</v>
      </c>
      <c r="F1893" s="752"/>
      <c r="G1893" s="751"/>
      <c r="H1893" s="750"/>
      <c r="I1893" s="749"/>
    </row>
    <row r="1894" spans="1:9">
      <c r="A1894" s="326">
        <v>21020301</v>
      </c>
      <c r="B1894" s="285"/>
      <c r="C1894" s="1530"/>
      <c r="D1894" s="157">
        <v>31931500</v>
      </c>
      <c r="E1894" s="753" t="s">
        <v>171</v>
      </c>
      <c r="F1894" s="752"/>
      <c r="G1894" s="751"/>
      <c r="H1894" s="312">
        <f t="shared" ref="H1894:H1902" si="141">G1894/12*9</f>
        <v>0</v>
      </c>
      <c r="I1894" s="749"/>
    </row>
    <row r="1895" spans="1:9">
      <c r="A1895" s="326">
        <v>21020302</v>
      </c>
      <c r="B1895" s="285"/>
      <c r="C1895" s="1530"/>
      <c r="D1895" s="157">
        <v>31931500</v>
      </c>
      <c r="E1895" s="753" t="s">
        <v>169</v>
      </c>
      <c r="F1895" s="752"/>
      <c r="G1895" s="751"/>
      <c r="H1895" s="312">
        <f t="shared" si="141"/>
        <v>0</v>
      </c>
      <c r="I1895" s="749"/>
    </row>
    <row r="1896" spans="1:9">
      <c r="A1896" s="326">
        <v>21020303</v>
      </c>
      <c r="B1896" s="285"/>
      <c r="C1896" s="1530"/>
      <c r="D1896" s="157">
        <v>31931500</v>
      </c>
      <c r="E1896" s="753" t="s">
        <v>167</v>
      </c>
      <c r="F1896" s="752"/>
      <c r="G1896" s="751"/>
      <c r="H1896" s="312">
        <f t="shared" si="141"/>
        <v>0</v>
      </c>
      <c r="I1896" s="749"/>
    </row>
    <row r="1897" spans="1:9">
      <c r="A1897" s="326">
        <v>21020304</v>
      </c>
      <c r="B1897" s="285"/>
      <c r="C1897" s="1530"/>
      <c r="D1897" s="157">
        <v>31931500</v>
      </c>
      <c r="E1897" s="753" t="s">
        <v>165</v>
      </c>
      <c r="F1897" s="752"/>
      <c r="G1897" s="751"/>
      <c r="H1897" s="312">
        <f t="shared" si="141"/>
        <v>0</v>
      </c>
      <c r="I1897" s="749"/>
    </row>
    <row r="1898" spans="1:9">
      <c r="A1898" s="326">
        <v>21020312</v>
      </c>
      <c r="B1898" s="285"/>
      <c r="C1898" s="1530"/>
      <c r="D1898" s="157">
        <v>31931500</v>
      </c>
      <c r="E1898" s="753" t="s">
        <v>163</v>
      </c>
      <c r="F1898" s="752"/>
      <c r="G1898" s="751"/>
      <c r="H1898" s="312">
        <f t="shared" si="141"/>
        <v>0</v>
      </c>
      <c r="I1898" s="749"/>
    </row>
    <row r="1899" spans="1:9">
      <c r="A1899" s="326">
        <v>21020315</v>
      </c>
      <c r="B1899" s="285"/>
      <c r="C1899" s="1530"/>
      <c r="D1899" s="157">
        <v>31931500</v>
      </c>
      <c r="E1899" s="753" t="s">
        <v>161</v>
      </c>
      <c r="F1899" s="752"/>
      <c r="G1899" s="751"/>
      <c r="H1899" s="312">
        <f t="shared" si="141"/>
        <v>0</v>
      </c>
      <c r="I1899" s="749"/>
    </row>
    <row r="1900" spans="1:9">
      <c r="A1900" s="327">
        <v>21020314</v>
      </c>
      <c r="B1900" s="285"/>
      <c r="C1900" s="1530"/>
      <c r="D1900" s="157">
        <v>31931500</v>
      </c>
      <c r="E1900" s="753" t="s">
        <v>177</v>
      </c>
      <c r="F1900" s="752"/>
      <c r="G1900" s="751"/>
      <c r="H1900" s="312">
        <f t="shared" si="141"/>
        <v>0</v>
      </c>
      <c r="I1900" s="749"/>
    </row>
    <row r="1901" spans="1:9">
      <c r="A1901" s="327">
        <v>21020305</v>
      </c>
      <c r="B1901" s="285"/>
      <c r="C1901" s="1530"/>
      <c r="D1901" s="157">
        <v>31931500</v>
      </c>
      <c r="E1901" s="753" t="s">
        <v>176</v>
      </c>
      <c r="F1901" s="752"/>
      <c r="G1901" s="751"/>
      <c r="H1901" s="312">
        <f t="shared" si="141"/>
        <v>0</v>
      </c>
      <c r="I1901" s="749"/>
    </row>
    <row r="1902" spans="1:9">
      <c r="A1902" s="327">
        <v>21020306</v>
      </c>
      <c r="B1902" s="285"/>
      <c r="C1902" s="1530"/>
      <c r="D1902" s="157">
        <v>31931500</v>
      </c>
      <c r="E1902" s="753" t="s">
        <v>175</v>
      </c>
      <c r="F1902" s="752"/>
      <c r="G1902" s="751"/>
      <c r="H1902" s="312">
        <f t="shared" si="141"/>
        <v>0</v>
      </c>
      <c r="I1902" s="749"/>
    </row>
    <row r="1903" spans="1:9">
      <c r="A1903" s="326">
        <v>21020400</v>
      </c>
      <c r="B1903" s="758"/>
      <c r="C1903" s="1530"/>
      <c r="D1903" s="757"/>
      <c r="E1903" s="690" t="s">
        <v>174</v>
      </c>
      <c r="F1903" s="752"/>
      <c r="G1903" s="751"/>
      <c r="H1903" s="750"/>
      <c r="I1903" s="749"/>
    </row>
    <row r="1904" spans="1:9">
      <c r="A1904" s="326">
        <v>21020401</v>
      </c>
      <c r="B1904" s="285" t="s">
        <v>63</v>
      </c>
      <c r="C1904" s="1530"/>
      <c r="D1904" s="157">
        <v>31931500</v>
      </c>
      <c r="E1904" s="753" t="s">
        <v>171</v>
      </c>
      <c r="F1904" s="143">
        <f t="shared" ref="F1904:F1916" si="142">SUM(G1904/12*11)</f>
        <v>1328982.4166666665</v>
      </c>
      <c r="G1904" s="751">
        <v>1449799</v>
      </c>
      <c r="H1904" s="312">
        <f t="shared" ref="H1904:H1909" si="143">G1904/12*9</f>
        <v>1087349.25</v>
      </c>
      <c r="I1904" s="337">
        <f t="shared" ref="I1904:I1914" si="144">SUM(G1904*110%)</f>
        <v>1594778.9000000001</v>
      </c>
    </row>
    <row r="1905" spans="1:9">
      <c r="A1905" s="326">
        <v>21020402</v>
      </c>
      <c r="B1905" s="285" t="s">
        <v>63</v>
      </c>
      <c r="C1905" s="1530"/>
      <c r="D1905" s="157">
        <v>31931500</v>
      </c>
      <c r="E1905" s="753" t="s">
        <v>169</v>
      </c>
      <c r="F1905" s="143">
        <f t="shared" si="142"/>
        <v>839015.83333333337</v>
      </c>
      <c r="G1905" s="751">
        <v>915290</v>
      </c>
      <c r="H1905" s="312">
        <f t="shared" si="143"/>
        <v>686467.5</v>
      </c>
      <c r="I1905" s="337">
        <f t="shared" si="144"/>
        <v>1006819.0000000001</v>
      </c>
    </row>
    <row r="1906" spans="1:9">
      <c r="A1906" s="326" t="s">
        <v>295</v>
      </c>
      <c r="B1906" s="285" t="s">
        <v>63</v>
      </c>
      <c r="C1906" s="1530"/>
      <c r="D1906" s="157">
        <v>31931500</v>
      </c>
      <c r="E1906" s="753" t="s">
        <v>167</v>
      </c>
      <c r="F1906" s="143">
        <f t="shared" si="142"/>
        <v>22990</v>
      </c>
      <c r="G1906" s="751">
        <v>25080</v>
      </c>
      <c r="H1906" s="312">
        <f t="shared" si="143"/>
        <v>18810</v>
      </c>
      <c r="I1906" s="337">
        <f t="shared" si="144"/>
        <v>27588.000000000004</v>
      </c>
    </row>
    <row r="1907" spans="1:9">
      <c r="A1907" s="326">
        <v>21020404</v>
      </c>
      <c r="B1907" s="285" t="s">
        <v>63</v>
      </c>
      <c r="C1907" s="1530"/>
      <c r="D1907" s="157">
        <v>31931500</v>
      </c>
      <c r="E1907" s="753" t="s">
        <v>165</v>
      </c>
      <c r="F1907" s="143">
        <f t="shared" si="142"/>
        <v>182253.5</v>
      </c>
      <c r="G1907" s="751">
        <v>198822</v>
      </c>
      <c r="H1907" s="312">
        <f t="shared" si="143"/>
        <v>149116.5</v>
      </c>
      <c r="I1907" s="337">
        <f t="shared" si="144"/>
        <v>218704.2</v>
      </c>
    </row>
    <row r="1908" spans="1:9">
      <c r="A1908" s="326">
        <v>21020412</v>
      </c>
      <c r="B1908" s="285"/>
      <c r="C1908" s="1530"/>
      <c r="D1908" s="157">
        <v>31931500</v>
      </c>
      <c r="E1908" s="753" t="s">
        <v>163</v>
      </c>
      <c r="F1908" s="143">
        <f t="shared" si="142"/>
        <v>0</v>
      </c>
      <c r="G1908" s="751"/>
      <c r="H1908" s="312">
        <f t="shared" si="143"/>
        <v>0</v>
      </c>
      <c r="I1908" s="337">
        <f t="shared" si="144"/>
        <v>0</v>
      </c>
    </row>
    <row r="1909" spans="1:9">
      <c r="A1909" s="326">
        <v>21020415</v>
      </c>
      <c r="B1909" s="285" t="s">
        <v>63</v>
      </c>
      <c r="C1909" s="1530"/>
      <c r="D1909" s="157">
        <v>31931500</v>
      </c>
      <c r="E1909" s="753" t="s">
        <v>161</v>
      </c>
      <c r="F1909" s="143">
        <f t="shared" si="142"/>
        <v>427659.83333333331</v>
      </c>
      <c r="G1909" s="751">
        <v>466538</v>
      </c>
      <c r="H1909" s="312">
        <f t="shared" si="143"/>
        <v>349903.5</v>
      </c>
      <c r="I1909" s="337">
        <f t="shared" si="144"/>
        <v>513191.80000000005</v>
      </c>
    </row>
    <row r="1910" spans="1:9">
      <c r="A1910" s="425">
        <v>21020500</v>
      </c>
      <c r="B1910" s="424"/>
      <c r="C1910" s="1528"/>
      <c r="D1910" s="322"/>
      <c r="E1910" s="690" t="s">
        <v>173</v>
      </c>
      <c r="F1910" s="143">
        <f t="shared" si="142"/>
        <v>0</v>
      </c>
      <c r="G1910" s="501"/>
      <c r="H1910" s="205"/>
      <c r="I1910" s="337">
        <f t="shared" si="144"/>
        <v>0</v>
      </c>
    </row>
    <row r="1911" spans="1:9">
      <c r="A1911" s="326">
        <v>21020501</v>
      </c>
      <c r="B1911" s="285" t="s">
        <v>63</v>
      </c>
      <c r="C1911" s="1530"/>
      <c r="D1911" s="157">
        <v>31931500</v>
      </c>
      <c r="E1911" s="753" t="s">
        <v>171</v>
      </c>
      <c r="F1911" s="143">
        <f t="shared" si="142"/>
        <v>379149.83333333331</v>
      </c>
      <c r="G1911" s="501">
        <v>413618</v>
      </c>
      <c r="H1911" s="312">
        <f t="shared" ref="H1911:H1916" si="145">G1911/12*9</f>
        <v>310213.5</v>
      </c>
      <c r="I1911" s="337">
        <f t="shared" si="144"/>
        <v>454979.80000000005</v>
      </c>
    </row>
    <row r="1912" spans="1:9">
      <c r="A1912" s="423">
        <v>21020502</v>
      </c>
      <c r="B1912" s="285" t="s">
        <v>63</v>
      </c>
      <c r="C1912" s="1532"/>
      <c r="D1912" s="157">
        <v>31931500</v>
      </c>
      <c r="E1912" s="753" t="s">
        <v>169</v>
      </c>
      <c r="F1912" s="143">
        <f t="shared" si="142"/>
        <v>276783.83333333337</v>
      </c>
      <c r="G1912" s="501">
        <v>301946</v>
      </c>
      <c r="H1912" s="312">
        <f t="shared" si="145"/>
        <v>226459.5</v>
      </c>
      <c r="I1912" s="337">
        <f t="shared" si="144"/>
        <v>332140.60000000003</v>
      </c>
    </row>
    <row r="1913" spans="1:9">
      <c r="A1913" s="423">
        <v>21020503</v>
      </c>
      <c r="B1913" s="285" t="s">
        <v>63</v>
      </c>
      <c r="C1913" s="1532"/>
      <c r="D1913" s="157">
        <v>31931500</v>
      </c>
      <c r="E1913" s="753" t="s">
        <v>167</v>
      </c>
      <c r="F1913" s="143">
        <f t="shared" si="142"/>
        <v>48124.083333333336</v>
      </c>
      <c r="G1913" s="501">
        <v>52499</v>
      </c>
      <c r="H1913" s="312">
        <f t="shared" si="145"/>
        <v>39374.25</v>
      </c>
      <c r="I1913" s="337">
        <f t="shared" si="144"/>
        <v>57748.9</v>
      </c>
    </row>
    <row r="1914" spans="1:9">
      <c r="A1914" s="423">
        <v>21020504</v>
      </c>
      <c r="B1914" s="285" t="s">
        <v>63</v>
      </c>
      <c r="C1914" s="1532"/>
      <c r="D1914" s="157">
        <v>31931500</v>
      </c>
      <c r="E1914" s="753" t="s">
        <v>165</v>
      </c>
      <c r="F1914" s="143">
        <f t="shared" si="142"/>
        <v>885029.75</v>
      </c>
      <c r="G1914" s="501">
        <v>965487</v>
      </c>
      <c r="H1914" s="312">
        <f t="shared" si="145"/>
        <v>724115.25</v>
      </c>
      <c r="I1914" s="337">
        <f t="shared" si="144"/>
        <v>1062035.7000000002</v>
      </c>
    </row>
    <row r="1915" spans="1:9">
      <c r="A1915" s="423" t="s">
        <v>164</v>
      </c>
      <c r="B1915" s="285"/>
      <c r="C1915" s="1532"/>
      <c r="D1915" s="157">
        <v>31931500</v>
      </c>
      <c r="E1915" s="753" t="s">
        <v>163</v>
      </c>
      <c r="F1915" s="143">
        <f t="shared" si="142"/>
        <v>0</v>
      </c>
      <c r="G1915" s="501"/>
      <c r="H1915" s="312">
        <f t="shared" si="145"/>
        <v>0</v>
      </c>
      <c r="I1915" s="669"/>
    </row>
    <row r="1916" spans="1:9">
      <c r="A1916" s="423">
        <v>21020515</v>
      </c>
      <c r="B1916" s="285" t="s">
        <v>63</v>
      </c>
      <c r="C1916" s="1532"/>
      <c r="D1916" s="157">
        <v>31931500</v>
      </c>
      <c r="E1916" s="753" t="s">
        <v>161</v>
      </c>
      <c r="F1916" s="143">
        <f t="shared" si="142"/>
        <v>453808.66666666669</v>
      </c>
      <c r="G1916" s="501">
        <v>495064</v>
      </c>
      <c r="H1916" s="312">
        <f t="shared" si="145"/>
        <v>371298</v>
      </c>
      <c r="I1916" s="669">
        <v>495064</v>
      </c>
    </row>
    <row r="1917" spans="1:9">
      <c r="A1917" s="499">
        <v>21020600</v>
      </c>
      <c r="B1917" s="421"/>
      <c r="C1917" s="1531"/>
      <c r="D1917" s="316"/>
      <c r="E1917" s="331" t="s">
        <v>160</v>
      </c>
      <c r="F1917" s="143"/>
      <c r="G1917" s="144"/>
      <c r="H1917" s="141"/>
      <c r="I1917" s="413"/>
    </row>
    <row r="1918" spans="1:9">
      <c r="A1918" s="498">
        <v>21020605</v>
      </c>
      <c r="B1918" s="285" t="s">
        <v>63</v>
      </c>
      <c r="C1918" s="1532"/>
      <c r="D1918" s="157">
        <v>31931500</v>
      </c>
      <c r="E1918" s="426" t="s">
        <v>159</v>
      </c>
      <c r="F1918" s="143"/>
      <c r="G1918" s="144"/>
      <c r="H1918" s="312">
        <f>G1918/12*9</f>
        <v>0</v>
      </c>
      <c r="I1918" s="413"/>
    </row>
    <row r="1919" spans="1:9">
      <c r="A1919" s="488">
        <v>22020000</v>
      </c>
      <c r="B1919" s="412"/>
      <c r="C1919" s="1515"/>
      <c r="D1919" s="309"/>
      <c r="E1919" s="754" t="s">
        <v>148</v>
      </c>
      <c r="F1919" s="206"/>
      <c r="G1919" s="501"/>
      <c r="H1919" s="205"/>
      <c r="I1919" s="669"/>
    </row>
    <row r="1920" spans="1:9">
      <c r="A1920" s="488">
        <v>22020100</v>
      </c>
      <c r="B1920" s="412"/>
      <c r="C1920" s="1515"/>
      <c r="D1920" s="309"/>
      <c r="E1920" s="754" t="s">
        <v>158</v>
      </c>
      <c r="F1920" s="206"/>
      <c r="G1920" s="501"/>
      <c r="H1920" s="205"/>
      <c r="I1920" s="669"/>
    </row>
    <row r="1921" spans="1:9" ht="15.75">
      <c r="A1921" s="71">
        <v>22020101</v>
      </c>
      <c r="B1921" s="285" t="s">
        <v>63</v>
      </c>
      <c r="C1921" s="1591"/>
      <c r="D1921" s="157">
        <v>31931500</v>
      </c>
      <c r="E1921" s="759" t="s">
        <v>157</v>
      </c>
      <c r="F1921" s="701"/>
      <c r="G1921" s="501">
        <v>500000</v>
      </c>
      <c r="H1921" s="416"/>
      <c r="I1921" s="669">
        <v>500000</v>
      </c>
    </row>
    <row r="1922" spans="1:9" ht="15.75">
      <c r="A1922" s="71">
        <v>22020102</v>
      </c>
      <c r="B1922" s="285"/>
      <c r="C1922" s="1591"/>
      <c r="D1922" s="157">
        <v>31931500</v>
      </c>
      <c r="E1922" s="759" t="s">
        <v>156</v>
      </c>
      <c r="F1922" s="701"/>
      <c r="G1922" s="501"/>
      <c r="H1922" s="416">
        <v>0</v>
      </c>
      <c r="I1922" s="669"/>
    </row>
    <row r="1923" spans="1:9" ht="15.75">
      <c r="A1923" s="71">
        <v>22020103</v>
      </c>
      <c r="B1923" s="285"/>
      <c r="C1923" s="1591"/>
      <c r="D1923" s="157">
        <v>31931500</v>
      </c>
      <c r="E1923" s="759" t="s">
        <v>155</v>
      </c>
      <c r="F1923" s="701"/>
      <c r="G1923" s="501"/>
      <c r="H1923" s="416"/>
      <c r="I1923" s="669"/>
    </row>
    <row r="1924" spans="1:9" ht="15.75">
      <c r="A1924" s="71">
        <v>22020104</v>
      </c>
      <c r="B1924" s="285"/>
      <c r="C1924" s="1591"/>
      <c r="D1924" s="157">
        <v>31931500</v>
      </c>
      <c r="E1924" s="759" t="s">
        <v>154</v>
      </c>
      <c r="F1924" s="701"/>
      <c r="G1924" s="501"/>
      <c r="H1924" s="416"/>
      <c r="I1924" s="669"/>
    </row>
    <row r="1925" spans="1:9">
      <c r="A1925" s="326">
        <v>21020600</v>
      </c>
      <c r="B1925" s="758"/>
      <c r="C1925" s="1530"/>
      <c r="D1925" s="757"/>
      <c r="E1925" s="756" t="s">
        <v>294</v>
      </c>
      <c r="F1925" s="752"/>
      <c r="G1925" s="751"/>
      <c r="H1925" s="750"/>
      <c r="I1925" s="749"/>
    </row>
    <row r="1926" spans="1:9">
      <c r="A1926" s="326">
        <v>21020605</v>
      </c>
      <c r="B1926" s="285"/>
      <c r="C1926" s="1530"/>
      <c r="D1926" s="157">
        <v>31931500</v>
      </c>
      <c r="E1926" s="753" t="s">
        <v>159</v>
      </c>
      <c r="F1926" s="752"/>
      <c r="G1926" s="751"/>
      <c r="H1926" s="750"/>
      <c r="I1926" s="749"/>
    </row>
    <row r="1927" spans="1:9">
      <c r="A1927" s="488">
        <v>22020400</v>
      </c>
      <c r="B1927" s="412"/>
      <c r="C1927" s="1515"/>
      <c r="D1927" s="309"/>
      <c r="E1927" s="754" t="s">
        <v>215</v>
      </c>
      <c r="F1927" s="752"/>
      <c r="G1927" s="751"/>
      <c r="H1927" s="750"/>
      <c r="I1927" s="749"/>
    </row>
    <row r="1928" spans="1:9">
      <c r="A1928" s="488">
        <v>22020401</v>
      </c>
      <c r="B1928" s="285" t="s">
        <v>63</v>
      </c>
      <c r="C1928" s="1515"/>
      <c r="D1928" s="157">
        <v>31931500</v>
      </c>
      <c r="E1928" s="755" t="s">
        <v>293</v>
      </c>
      <c r="F1928" s="752">
        <v>2499132</v>
      </c>
      <c r="G1928" s="751">
        <v>6000000</v>
      </c>
      <c r="H1928" s="750">
        <v>3900300</v>
      </c>
      <c r="I1928" s="749">
        <v>6000000</v>
      </c>
    </row>
    <row r="1929" spans="1:9">
      <c r="A1929" s="488">
        <v>22020405</v>
      </c>
      <c r="B1929" s="285" t="s">
        <v>63</v>
      </c>
      <c r="C1929" s="1515"/>
      <c r="D1929" s="157">
        <v>31931500</v>
      </c>
      <c r="E1929" s="755" t="s">
        <v>292</v>
      </c>
      <c r="F1929" s="752">
        <v>3434091</v>
      </c>
      <c r="G1929" s="751">
        <v>5000000</v>
      </c>
      <c r="H1929" s="750">
        <v>2000000</v>
      </c>
      <c r="I1929" s="749">
        <v>5000000</v>
      </c>
    </row>
    <row r="1930" spans="1:9">
      <c r="A1930" s="488">
        <v>22020406</v>
      </c>
      <c r="B1930" s="285" t="s">
        <v>63</v>
      </c>
      <c r="C1930" s="1515"/>
      <c r="D1930" s="157">
        <v>31931500</v>
      </c>
      <c r="E1930" s="755" t="s">
        <v>212</v>
      </c>
      <c r="F1930" s="752"/>
      <c r="G1930" s="751">
        <v>5000000</v>
      </c>
      <c r="H1930" s="750">
        <v>3000000</v>
      </c>
      <c r="I1930" s="749">
        <v>5000000</v>
      </c>
    </row>
    <row r="1931" spans="1:9">
      <c r="A1931" s="488">
        <v>22020800</v>
      </c>
      <c r="B1931" s="412"/>
      <c r="C1931" s="1515"/>
      <c r="D1931" s="309"/>
      <c r="E1931" s="754" t="s">
        <v>291</v>
      </c>
      <c r="F1931" s="752"/>
      <c r="G1931" s="751"/>
      <c r="H1931" s="750"/>
      <c r="I1931" s="749"/>
    </row>
    <row r="1932" spans="1:9">
      <c r="A1932" s="488">
        <v>22020801</v>
      </c>
      <c r="B1932" s="285" t="s">
        <v>63</v>
      </c>
      <c r="C1932" s="1515"/>
      <c r="D1932" s="157">
        <v>31931500</v>
      </c>
      <c r="E1932" s="753" t="s">
        <v>290</v>
      </c>
      <c r="F1932" s="752">
        <v>11500000</v>
      </c>
      <c r="G1932" s="751">
        <v>15000000</v>
      </c>
      <c r="H1932" s="750">
        <v>11000000</v>
      </c>
      <c r="I1932" s="749">
        <v>15000000</v>
      </c>
    </row>
    <row r="1933" spans="1:9">
      <c r="A1933" s="488">
        <v>22020803</v>
      </c>
      <c r="B1933" s="285" t="s">
        <v>63</v>
      </c>
      <c r="C1933" s="1515"/>
      <c r="D1933" s="157">
        <v>31931500</v>
      </c>
      <c r="E1933" s="753" t="s">
        <v>289</v>
      </c>
      <c r="F1933" s="752">
        <v>4500000</v>
      </c>
      <c r="G1933" s="751">
        <v>5000000</v>
      </c>
      <c r="H1933" s="750">
        <v>2670000</v>
      </c>
      <c r="I1933" s="749">
        <v>5000000</v>
      </c>
    </row>
    <row r="1934" spans="1:9" ht="15.75" thickBot="1">
      <c r="A1934" s="516">
        <v>22020805</v>
      </c>
      <c r="B1934" s="285" t="s">
        <v>63</v>
      </c>
      <c r="C1934" s="1534"/>
      <c r="D1934" s="284">
        <v>31931500</v>
      </c>
      <c r="E1934" s="748" t="s">
        <v>288</v>
      </c>
      <c r="F1934" s="747">
        <v>1670000</v>
      </c>
      <c r="G1934" s="746">
        <v>5000000</v>
      </c>
      <c r="H1934" s="745">
        <v>3000000</v>
      </c>
      <c r="I1934" s="744">
        <v>5000000</v>
      </c>
    </row>
    <row r="1935" spans="1:9" ht="15.75" thickBot="1">
      <c r="A1935" s="743"/>
      <c r="B1935" s="742"/>
      <c r="C1935" s="1600"/>
      <c r="D1935" s="741"/>
      <c r="E1935" s="740" t="s">
        <v>207</v>
      </c>
      <c r="F1935" s="739">
        <f>SUM(F1887:F1918)</f>
        <v>9724175.9999999981</v>
      </c>
      <c r="G1935" s="738">
        <f>SUM(G1887:G1918)</f>
        <v>15645815.870000001</v>
      </c>
      <c r="H1935" s="737">
        <f>SUM(H1887:H1918)</f>
        <v>7956144</v>
      </c>
      <c r="I1935" s="736">
        <f>SUM(I1887:I1918)</f>
        <v>16419504.800000001</v>
      </c>
    </row>
    <row r="1936" spans="1:9" ht="15.75" thickBot="1">
      <c r="A1936" s="735"/>
      <c r="B1936" s="734"/>
      <c r="C1936" s="1601"/>
      <c r="D1936" s="733"/>
      <c r="E1936" s="732" t="s">
        <v>148</v>
      </c>
      <c r="F1936" s="731">
        <f>SUM(F1921:F1934)</f>
        <v>23603223</v>
      </c>
      <c r="G1936" s="730">
        <f>SUM(G1921:G1934)</f>
        <v>41500000</v>
      </c>
      <c r="H1936" s="729">
        <f>SUM(H1921:H1934)</f>
        <v>25570300</v>
      </c>
      <c r="I1936" s="728">
        <f>SUM(I1921:I1934)</f>
        <v>41500000</v>
      </c>
    </row>
    <row r="1937" spans="1:9" ht="16.5" thickBot="1">
      <c r="A1937" s="727"/>
      <c r="B1937" s="726"/>
      <c r="C1937" s="1602"/>
      <c r="D1937" s="725"/>
      <c r="E1937" s="513" t="s">
        <v>0</v>
      </c>
      <c r="F1937" s="724">
        <f>SUM(F1935:F1936)</f>
        <v>33327399</v>
      </c>
      <c r="G1937" s="723">
        <f>SUM(G1935:G1936)</f>
        <v>57145815.870000005</v>
      </c>
      <c r="H1937" s="722">
        <f>SUM(H1935:H1936)</f>
        <v>33526444</v>
      </c>
      <c r="I1937" s="721">
        <f>SUM(I1935:I1936)</f>
        <v>57919504.799999997</v>
      </c>
    </row>
    <row r="1938" spans="1:9" ht="15.75">
      <c r="A1938" s="1783" t="s">
        <v>144</v>
      </c>
      <c r="B1938" s="1784"/>
      <c r="C1938" s="1784"/>
      <c r="D1938" s="1784"/>
      <c r="E1938" s="1784"/>
      <c r="F1938" s="1784"/>
      <c r="G1938" s="1784"/>
      <c r="H1938" s="1784"/>
      <c r="I1938" s="1785"/>
    </row>
    <row r="1939" spans="1:9" ht="15.75">
      <c r="A1939" s="1783" t="s">
        <v>143</v>
      </c>
      <c r="B1939" s="1784"/>
      <c r="C1939" s="1784"/>
      <c r="D1939" s="1784"/>
      <c r="E1939" s="1784"/>
      <c r="F1939" s="1784"/>
      <c r="G1939" s="1784"/>
      <c r="H1939" s="1784"/>
      <c r="I1939" s="1785"/>
    </row>
    <row r="1940" spans="1:9" ht="15.75">
      <c r="A1940" s="1783" t="s">
        <v>883</v>
      </c>
      <c r="B1940" s="1784"/>
      <c r="C1940" s="1784"/>
      <c r="D1940" s="1784"/>
      <c r="E1940" s="1784"/>
      <c r="F1940" s="1784"/>
      <c r="G1940" s="1784"/>
      <c r="H1940" s="1784"/>
      <c r="I1940" s="1785"/>
    </row>
    <row r="1941" spans="1:9" ht="15.75">
      <c r="A1941" s="1783" t="s">
        <v>188</v>
      </c>
      <c r="B1941" s="1784"/>
      <c r="C1941" s="1784"/>
      <c r="D1941" s="1784"/>
      <c r="E1941" s="1784"/>
      <c r="F1941" s="1784"/>
      <c r="G1941" s="1784"/>
      <c r="H1941" s="1784"/>
      <c r="I1941" s="1785"/>
    </row>
    <row r="1942" spans="1:9" ht="15.75" thickBot="1">
      <c r="A1942" s="1843" t="s">
        <v>287</v>
      </c>
      <c r="B1942" s="1844"/>
      <c r="C1942" s="1844"/>
      <c r="D1942" s="1844"/>
      <c r="E1942" s="1844"/>
      <c r="F1942" s="1844"/>
      <c r="G1942" s="1844"/>
      <c r="H1942" s="1844"/>
      <c r="I1942" s="1845"/>
    </row>
    <row r="1943" spans="1:9" ht="43.5" thickBot="1">
      <c r="A1943" s="348" t="s">
        <v>223</v>
      </c>
      <c r="B1943" s="347" t="s">
        <v>222</v>
      </c>
      <c r="C1943" s="1513" t="s">
        <v>221</v>
      </c>
      <c r="D1943" s="428" t="s">
        <v>220</v>
      </c>
      <c r="E1943" s="345" t="s">
        <v>138</v>
      </c>
      <c r="F1943" s="222" t="s">
        <v>909</v>
      </c>
      <c r="G1943" s="223" t="s">
        <v>908</v>
      </c>
      <c r="H1943" s="222" t="s">
        <v>888</v>
      </c>
      <c r="I1943" s="221" t="s">
        <v>882</v>
      </c>
    </row>
    <row r="1944" spans="1:9">
      <c r="A1944" s="508">
        <v>20000000</v>
      </c>
      <c r="B1944" s="507"/>
      <c r="C1944" s="1537"/>
      <c r="D1944" s="506"/>
      <c r="E1944" s="505" t="s">
        <v>186</v>
      </c>
      <c r="F1944" s="504"/>
      <c r="G1944" s="503"/>
      <c r="H1944" s="517"/>
      <c r="I1944" s="502"/>
    </row>
    <row r="1945" spans="1:9">
      <c r="A1945" s="425">
        <v>21000000</v>
      </c>
      <c r="B1945" s="424"/>
      <c r="C1945" s="1528"/>
      <c r="D1945" s="322"/>
      <c r="E1945" s="331" t="s">
        <v>149</v>
      </c>
      <c r="F1945" s="206"/>
      <c r="G1945" s="501"/>
      <c r="H1945" s="205"/>
      <c r="I1945" s="500"/>
    </row>
    <row r="1946" spans="1:9">
      <c r="A1946" s="425">
        <v>21010000</v>
      </c>
      <c r="B1946" s="424"/>
      <c r="C1946" s="1528"/>
      <c r="D1946" s="322"/>
      <c r="E1946" s="331" t="s">
        <v>185</v>
      </c>
      <c r="F1946" s="206"/>
      <c r="G1946" s="501"/>
      <c r="H1946" s="205"/>
      <c r="I1946" s="500"/>
    </row>
    <row r="1947" spans="1:9">
      <c r="A1947" s="326">
        <v>21010103</v>
      </c>
      <c r="B1947" s="285" t="s">
        <v>63</v>
      </c>
      <c r="C1947" s="1530"/>
      <c r="D1947" s="157">
        <v>31931500</v>
      </c>
      <c r="E1947" s="426" t="s">
        <v>184</v>
      </c>
      <c r="F1947" s="143"/>
      <c r="G1947" s="144"/>
      <c r="H1947" s="312">
        <f>G1947/12*9</f>
        <v>0</v>
      </c>
      <c r="I1947" s="202"/>
    </row>
    <row r="1948" spans="1:9">
      <c r="A1948" s="326">
        <v>21010104</v>
      </c>
      <c r="B1948" s="285" t="s">
        <v>63</v>
      </c>
      <c r="C1948" s="1530"/>
      <c r="D1948" s="157">
        <v>31931500</v>
      </c>
      <c r="E1948" s="426" t="s">
        <v>183</v>
      </c>
      <c r="F1948" s="143">
        <f>G1948*8/12</f>
        <v>3191895.3333333335</v>
      </c>
      <c r="G1948" s="144">
        <v>4787843</v>
      </c>
      <c r="H1948" s="312">
        <f>G1948/12*9</f>
        <v>3590882.25</v>
      </c>
      <c r="I1948" s="337">
        <f t="shared" ref="I1948:I1949" si="146">SUM(G1948*110%)</f>
        <v>5266627.3000000007</v>
      </c>
    </row>
    <row r="1949" spans="1:9">
      <c r="A1949" s="326">
        <v>21010105</v>
      </c>
      <c r="B1949" s="285" t="s">
        <v>63</v>
      </c>
      <c r="C1949" s="1530"/>
      <c r="D1949" s="157">
        <v>31931500</v>
      </c>
      <c r="E1949" s="426" t="s">
        <v>182</v>
      </c>
      <c r="F1949" s="143">
        <f>G1949*11/12</f>
        <v>1105505.5</v>
      </c>
      <c r="G1949" s="144">
        <v>1206006</v>
      </c>
      <c r="H1949" s="312">
        <f>G1949/12*9</f>
        <v>904504.5</v>
      </c>
      <c r="I1949" s="337">
        <f t="shared" si="146"/>
        <v>1326606.6000000001</v>
      </c>
    </row>
    <row r="1950" spans="1:9">
      <c r="A1950" s="327">
        <v>21010106</v>
      </c>
      <c r="B1950" s="285" t="s">
        <v>63</v>
      </c>
      <c r="C1950" s="1530"/>
      <c r="D1950" s="157">
        <v>31931500</v>
      </c>
      <c r="E1950" s="426" t="s">
        <v>181</v>
      </c>
      <c r="F1950" s="143"/>
      <c r="G1950" s="144"/>
      <c r="H1950" s="312">
        <f>G1950/12*9</f>
        <v>0</v>
      </c>
      <c r="I1950" s="413"/>
    </row>
    <row r="1951" spans="1:9">
      <c r="A1951" s="334"/>
      <c r="B1951" s="285" t="s">
        <v>63</v>
      </c>
      <c r="C1951" s="1530"/>
      <c r="D1951" s="157">
        <v>31931500</v>
      </c>
      <c r="E1951" s="325" t="s">
        <v>180</v>
      </c>
      <c r="F1951" s="143"/>
      <c r="G1951" s="144">
        <v>3789049.65</v>
      </c>
      <c r="H1951" s="312">
        <v>0</v>
      </c>
      <c r="I1951" s="328">
        <v>2400000</v>
      </c>
    </row>
    <row r="1952" spans="1:9">
      <c r="A1952" s="498"/>
      <c r="B1952" s="333"/>
      <c r="C1952" s="1530"/>
      <c r="D1952" s="332"/>
      <c r="E1952" s="331" t="s">
        <v>179</v>
      </c>
      <c r="F1952" s="163"/>
      <c r="G1952" s="330">
        <v>1050000</v>
      </c>
      <c r="H1952" s="329"/>
      <c r="I1952" s="489">
        <v>0</v>
      </c>
    </row>
    <row r="1953" spans="1:9">
      <c r="A1953" s="425">
        <v>21020300</v>
      </c>
      <c r="B1953" s="424"/>
      <c r="C1953" s="1528"/>
      <c r="D1953" s="322"/>
      <c r="E1953" s="1657" t="s">
        <v>178</v>
      </c>
      <c r="F1953" s="143"/>
      <c r="G1953" s="144"/>
      <c r="H1953" s="141"/>
      <c r="I1953" s="413"/>
    </row>
    <row r="1954" spans="1:9">
      <c r="A1954" s="326">
        <v>21020301</v>
      </c>
      <c r="B1954" s="285"/>
      <c r="C1954" s="1530"/>
      <c r="D1954" s="157">
        <v>31931500</v>
      </c>
      <c r="E1954" s="325" t="s">
        <v>171</v>
      </c>
      <c r="F1954" s="143"/>
      <c r="G1954" s="144"/>
      <c r="H1954" s="312">
        <f t="shared" ref="H1954:H1962" si="147">G1954/12*9</f>
        <v>0</v>
      </c>
      <c r="I1954" s="413"/>
    </row>
    <row r="1955" spans="1:9">
      <c r="A1955" s="326">
        <v>21020302</v>
      </c>
      <c r="B1955" s="285"/>
      <c r="C1955" s="1530"/>
      <c r="D1955" s="157">
        <v>31931500</v>
      </c>
      <c r="E1955" s="325" t="s">
        <v>169</v>
      </c>
      <c r="F1955" s="143"/>
      <c r="G1955" s="144"/>
      <c r="H1955" s="312">
        <f t="shared" si="147"/>
        <v>0</v>
      </c>
      <c r="I1955" s="413"/>
    </row>
    <row r="1956" spans="1:9">
      <c r="A1956" s="326">
        <v>21020303</v>
      </c>
      <c r="B1956" s="285"/>
      <c r="C1956" s="1530"/>
      <c r="D1956" s="157">
        <v>31931500</v>
      </c>
      <c r="E1956" s="325" t="s">
        <v>167</v>
      </c>
      <c r="F1956" s="143"/>
      <c r="G1956" s="144"/>
      <c r="H1956" s="312">
        <f t="shared" si="147"/>
        <v>0</v>
      </c>
      <c r="I1956" s="413"/>
    </row>
    <row r="1957" spans="1:9">
      <c r="A1957" s="326">
        <v>21020304</v>
      </c>
      <c r="B1957" s="285"/>
      <c r="C1957" s="1530"/>
      <c r="D1957" s="157">
        <v>31931500</v>
      </c>
      <c r="E1957" s="325" t="s">
        <v>165</v>
      </c>
      <c r="F1957" s="143"/>
      <c r="G1957" s="144"/>
      <c r="H1957" s="312">
        <f t="shared" si="147"/>
        <v>0</v>
      </c>
      <c r="I1957" s="413"/>
    </row>
    <row r="1958" spans="1:9">
      <c r="A1958" s="326">
        <v>21020312</v>
      </c>
      <c r="B1958" s="285"/>
      <c r="C1958" s="1530"/>
      <c r="D1958" s="157">
        <v>31931500</v>
      </c>
      <c r="E1958" s="325" t="s">
        <v>163</v>
      </c>
      <c r="F1958" s="143"/>
      <c r="G1958" s="144"/>
      <c r="H1958" s="312">
        <f t="shared" si="147"/>
        <v>0</v>
      </c>
      <c r="I1958" s="413"/>
    </row>
    <row r="1959" spans="1:9">
      <c r="A1959" s="326">
        <v>21020315</v>
      </c>
      <c r="B1959" s="285"/>
      <c r="C1959" s="1530"/>
      <c r="D1959" s="157">
        <v>31931500</v>
      </c>
      <c r="E1959" s="325" t="s">
        <v>161</v>
      </c>
      <c r="F1959" s="143"/>
      <c r="G1959" s="144"/>
      <c r="H1959" s="312">
        <f t="shared" si="147"/>
        <v>0</v>
      </c>
      <c r="I1959" s="413"/>
    </row>
    <row r="1960" spans="1:9">
      <c r="A1960" s="326" t="s">
        <v>272</v>
      </c>
      <c r="B1960" s="285"/>
      <c r="C1960" s="1530"/>
      <c r="D1960" s="157">
        <v>31931500</v>
      </c>
      <c r="E1960" s="325" t="s">
        <v>177</v>
      </c>
      <c r="F1960" s="143"/>
      <c r="G1960" s="144"/>
      <c r="H1960" s="312">
        <f t="shared" si="147"/>
        <v>0</v>
      </c>
      <c r="I1960" s="413"/>
    </row>
    <row r="1961" spans="1:9">
      <c r="A1961" s="326" t="s">
        <v>271</v>
      </c>
      <c r="B1961" s="285"/>
      <c r="C1961" s="1530"/>
      <c r="D1961" s="157">
        <v>31931500</v>
      </c>
      <c r="E1961" s="325" t="s">
        <v>176</v>
      </c>
      <c r="F1961" s="143"/>
      <c r="G1961" s="144"/>
      <c r="H1961" s="312">
        <f t="shared" si="147"/>
        <v>0</v>
      </c>
      <c r="I1961" s="413"/>
    </row>
    <row r="1962" spans="1:9">
      <c r="A1962" s="326" t="s">
        <v>270</v>
      </c>
      <c r="B1962" s="285"/>
      <c r="C1962" s="1530"/>
      <c r="D1962" s="157">
        <v>31931500</v>
      </c>
      <c r="E1962" s="325" t="s">
        <v>175</v>
      </c>
      <c r="F1962" s="143"/>
      <c r="G1962" s="144"/>
      <c r="H1962" s="312">
        <f t="shared" si="147"/>
        <v>0</v>
      </c>
      <c r="I1962" s="413"/>
    </row>
    <row r="1963" spans="1:9">
      <c r="A1963" s="425">
        <v>21020400</v>
      </c>
      <c r="B1963" s="424"/>
      <c r="C1963" s="1528"/>
      <c r="D1963" s="322"/>
      <c r="E1963" s="331" t="s">
        <v>174</v>
      </c>
      <c r="F1963" s="143"/>
      <c r="G1963" s="144"/>
      <c r="H1963" s="141"/>
      <c r="I1963" s="413"/>
    </row>
    <row r="1964" spans="1:9">
      <c r="A1964" s="326">
        <v>21020401</v>
      </c>
      <c r="B1964" s="285" t="s">
        <v>63</v>
      </c>
      <c r="C1964" s="1530"/>
      <c r="D1964" s="157">
        <v>31931500</v>
      </c>
      <c r="E1964" s="325" t="s">
        <v>171</v>
      </c>
      <c r="F1964" s="143">
        <f t="shared" ref="F1964:F1976" si="148">G1964*8/12</f>
        <v>1117296.6666666667</v>
      </c>
      <c r="G1964" s="144">
        <v>1675945</v>
      </c>
      <c r="H1964" s="312">
        <f t="shared" ref="H1964:H1969" si="149">G1964/12*9</f>
        <v>1256958.75</v>
      </c>
      <c r="I1964" s="337">
        <f t="shared" ref="I1964:I1976" si="150">SUM(G1964*110%)</f>
        <v>1843539.5000000002</v>
      </c>
    </row>
    <row r="1965" spans="1:9">
      <c r="A1965" s="326">
        <v>21020402</v>
      </c>
      <c r="B1965" s="285" t="s">
        <v>63</v>
      </c>
      <c r="C1965" s="1530"/>
      <c r="D1965" s="157">
        <v>31931500</v>
      </c>
      <c r="E1965" s="325" t="s">
        <v>169</v>
      </c>
      <c r="F1965" s="143">
        <f t="shared" si="148"/>
        <v>638379.33333333337</v>
      </c>
      <c r="G1965" s="144">
        <v>957569</v>
      </c>
      <c r="H1965" s="312">
        <f t="shared" si="149"/>
        <v>718176.75</v>
      </c>
      <c r="I1965" s="337">
        <f t="shared" si="150"/>
        <v>1053325.9000000001</v>
      </c>
    </row>
    <row r="1966" spans="1:9">
      <c r="A1966" s="326">
        <v>21020403</v>
      </c>
      <c r="B1966" s="285" t="s">
        <v>63</v>
      </c>
      <c r="C1966" s="1530"/>
      <c r="D1966" s="157">
        <v>31931500</v>
      </c>
      <c r="E1966" s="325" t="s">
        <v>167</v>
      </c>
      <c r="F1966" s="143">
        <f t="shared" si="148"/>
        <v>59760</v>
      </c>
      <c r="G1966" s="144">
        <v>89640</v>
      </c>
      <c r="H1966" s="312">
        <f t="shared" si="149"/>
        <v>67230</v>
      </c>
      <c r="I1966" s="337">
        <f t="shared" si="150"/>
        <v>98604.000000000015</v>
      </c>
    </row>
    <row r="1967" spans="1:9">
      <c r="A1967" s="326">
        <v>21020404</v>
      </c>
      <c r="B1967" s="285" t="s">
        <v>63</v>
      </c>
      <c r="C1967" s="1530"/>
      <c r="D1967" s="157">
        <v>31931500</v>
      </c>
      <c r="E1967" s="325" t="s">
        <v>165</v>
      </c>
      <c r="F1967" s="143">
        <f t="shared" si="148"/>
        <v>156261.33333333334</v>
      </c>
      <c r="G1967" s="144">
        <v>234392</v>
      </c>
      <c r="H1967" s="312">
        <f t="shared" si="149"/>
        <v>175794</v>
      </c>
      <c r="I1967" s="337">
        <f t="shared" si="150"/>
        <v>257831.2</v>
      </c>
    </row>
    <row r="1968" spans="1:9">
      <c r="A1968" s="326">
        <v>21020412</v>
      </c>
      <c r="B1968" s="285"/>
      <c r="C1968" s="1530"/>
      <c r="D1968" s="157">
        <v>31931500</v>
      </c>
      <c r="E1968" s="325" t="s">
        <v>163</v>
      </c>
      <c r="F1968" s="143">
        <f t="shared" si="148"/>
        <v>0</v>
      </c>
      <c r="G1968" s="144"/>
      <c r="H1968" s="312">
        <f t="shared" si="149"/>
        <v>0</v>
      </c>
      <c r="I1968" s="337">
        <f t="shared" si="150"/>
        <v>0</v>
      </c>
    </row>
    <row r="1969" spans="1:9">
      <c r="A1969" s="326">
        <v>21020415</v>
      </c>
      <c r="B1969" s="285" t="s">
        <v>63</v>
      </c>
      <c r="C1969" s="1530"/>
      <c r="D1969" s="157">
        <v>31931500</v>
      </c>
      <c r="E1969" s="325" t="s">
        <v>161</v>
      </c>
      <c r="F1969" s="143">
        <f t="shared" si="148"/>
        <v>326679.33333333331</v>
      </c>
      <c r="G1969" s="144">
        <v>490019</v>
      </c>
      <c r="H1969" s="312">
        <f t="shared" si="149"/>
        <v>367514.25</v>
      </c>
      <c r="I1969" s="337">
        <f t="shared" si="150"/>
        <v>539020.9</v>
      </c>
    </row>
    <row r="1970" spans="1:9">
      <c r="A1970" s="425">
        <v>21020500</v>
      </c>
      <c r="B1970" s="424"/>
      <c r="C1970" s="1528"/>
      <c r="D1970" s="322"/>
      <c r="E1970" s="331" t="s">
        <v>173</v>
      </c>
      <c r="F1970" s="143">
        <f t="shared" si="148"/>
        <v>0</v>
      </c>
      <c r="G1970" s="144"/>
      <c r="H1970" s="141"/>
      <c r="I1970" s="337">
        <f t="shared" si="150"/>
        <v>0</v>
      </c>
    </row>
    <row r="1971" spans="1:9">
      <c r="A1971" s="326">
        <v>21020501</v>
      </c>
      <c r="B1971" s="285" t="s">
        <v>63</v>
      </c>
      <c r="C1971" s="1530"/>
      <c r="D1971" s="157">
        <v>31931500</v>
      </c>
      <c r="E1971" s="325" t="s">
        <v>171</v>
      </c>
      <c r="F1971" s="143">
        <f t="shared" si="148"/>
        <v>281401.33333333331</v>
      </c>
      <c r="G1971" s="144">
        <v>422102</v>
      </c>
      <c r="H1971" s="312">
        <f t="shared" ref="H1971:H1976" si="151">G1971/12*9</f>
        <v>316576.5</v>
      </c>
      <c r="I1971" s="337">
        <f t="shared" si="150"/>
        <v>464312.2</v>
      </c>
    </row>
    <row r="1972" spans="1:9">
      <c r="A1972" s="423">
        <v>21020502</v>
      </c>
      <c r="B1972" s="285" t="s">
        <v>63</v>
      </c>
      <c r="C1972" s="1532"/>
      <c r="D1972" s="157">
        <v>31931500</v>
      </c>
      <c r="E1972" s="325" t="s">
        <v>169</v>
      </c>
      <c r="F1972" s="143">
        <f t="shared" si="148"/>
        <v>160808.66666666666</v>
      </c>
      <c r="G1972" s="144">
        <v>241213</v>
      </c>
      <c r="H1972" s="312">
        <f t="shared" si="151"/>
        <v>180909.75</v>
      </c>
      <c r="I1972" s="337">
        <f t="shared" si="150"/>
        <v>265334.30000000005</v>
      </c>
    </row>
    <row r="1973" spans="1:9">
      <c r="A1973" s="423">
        <v>21020503</v>
      </c>
      <c r="B1973" s="285" t="s">
        <v>63</v>
      </c>
      <c r="C1973" s="1532"/>
      <c r="D1973" s="157">
        <v>31931500</v>
      </c>
      <c r="E1973" s="325" t="s">
        <v>167</v>
      </c>
      <c r="F1973" s="143">
        <f t="shared" si="148"/>
        <v>21600</v>
      </c>
      <c r="G1973" s="144">
        <v>32400</v>
      </c>
      <c r="H1973" s="312">
        <f t="shared" si="151"/>
        <v>24300</v>
      </c>
      <c r="I1973" s="337">
        <f t="shared" si="150"/>
        <v>35640</v>
      </c>
    </row>
    <row r="1974" spans="1:9">
      <c r="A1974" s="423">
        <v>21020504</v>
      </c>
      <c r="B1974" s="285" t="s">
        <v>63</v>
      </c>
      <c r="C1974" s="1532"/>
      <c r="D1974" s="157">
        <v>31931500</v>
      </c>
      <c r="E1974" s="325" t="s">
        <v>165</v>
      </c>
      <c r="F1974" s="143">
        <f t="shared" si="148"/>
        <v>53536</v>
      </c>
      <c r="G1974" s="144">
        <v>80304</v>
      </c>
      <c r="H1974" s="312">
        <f t="shared" si="151"/>
        <v>60228</v>
      </c>
      <c r="I1974" s="337">
        <f t="shared" si="150"/>
        <v>88334.400000000009</v>
      </c>
    </row>
    <row r="1975" spans="1:9">
      <c r="A1975" s="423">
        <v>21020512</v>
      </c>
      <c r="B1975" s="285"/>
      <c r="C1975" s="1532"/>
      <c r="D1975" s="157">
        <v>31931500</v>
      </c>
      <c r="E1975" s="325" t="s">
        <v>163</v>
      </c>
      <c r="F1975" s="143">
        <f t="shared" si="148"/>
        <v>0</v>
      </c>
      <c r="G1975" s="144"/>
      <c r="H1975" s="312">
        <f t="shared" si="151"/>
        <v>0</v>
      </c>
      <c r="I1975" s="337">
        <f t="shared" si="150"/>
        <v>0</v>
      </c>
    </row>
    <row r="1976" spans="1:9">
      <c r="A1976" s="423">
        <v>21020515</v>
      </c>
      <c r="B1976" s="285" t="s">
        <v>63</v>
      </c>
      <c r="C1976" s="1532"/>
      <c r="D1976" s="157">
        <v>31931500</v>
      </c>
      <c r="E1976" s="325" t="s">
        <v>161</v>
      </c>
      <c r="F1976" s="143">
        <f t="shared" si="148"/>
        <v>299874.66666666669</v>
      </c>
      <c r="G1976" s="144">
        <v>449812</v>
      </c>
      <c r="H1976" s="312">
        <f t="shared" si="151"/>
        <v>337359</v>
      </c>
      <c r="I1976" s="337">
        <f t="shared" si="150"/>
        <v>494793.2</v>
      </c>
    </row>
    <row r="1977" spans="1:9">
      <c r="A1977" s="499">
        <v>21020600</v>
      </c>
      <c r="B1977" s="421"/>
      <c r="C1977" s="1531"/>
      <c r="D1977" s="316"/>
      <c r="E1977" s="331" t="s">
        <v>160</v>
      </c>
      <c r="F1977" s="143"/>
      <c r="G1977" s="144"/>
      <c r="H1977" s="141"/>
      <c r="I1977" s="413"/>
    </row>
    <row r="1978" spans="1:9">
      <c r="A1978" s="498">
        <v>21020605</v>
      </c>
      <c r="B1978" s="285"/>
      <c r="C1978" s="1532"/>
      <c r="D1978" s="157">
        <v>31931500</v>
      </c>
      <c r="E1978" s="426" t="s">
        <v>159</v>
      </c>
      <c r="F1978" s="143"/>
      <c r="G1978" s="144"/>
      <c r="H1978" s="312">
        <f>G1978/12*9</f>
        <v>0</v>
      </c>
      <c r="I1978" s="413"/>
    </row>
    <row r="1979" spans="1:9">
      <c r="A1979" s="418">
        <v>22020000</v>
      </c>
      <c r="B1979" s="408"/>
      <c r="C1979" s="1533"/>
      <c r="D1979" s="303"/>
      <c r="E1979" s="417" t="s">
        <v>148</v>
      </c>
      <c r="F1979" s="143"/>
      <c r="G1979" s="144"/>
      <c r="H1979" s="141"/>
      <c r="I1979" s="413"/>
    </row>
    <row r="1980" spans="1:9">
      <c r="A1980" s="418">
        <v>22020100</v>
      </c>
      <c r="B1980" s="408"/>
      <c r="C1980" s="1533"/>
      <c r="D1980" s="303"/>
      <c r="E1980" s="417" t="s">
        <v>158</v>
      </c>
      <c r="F1980" s="143"/>
      <c r="G1980" s="144"/>
      <c r="H1980" s="141"/>
      <c r="I1980" s="413"/>
    </row>
    <row r="1981" spans="1:9" ht="15.75">
      <c r="A1981" s="71">
        <v>22020101</v>
      </c>
      <c r="B1981" s="285" t="s">
        <v>63</v>
      </c>
      <c r="C1981" s="1591"/>
      <c r="D1981" s="157">
        <v>31931500</v>
      </c>
      <c r="E1981" s="308" t="s">
        <v>157</v>
      </c>
      <c r="F1981" s="415"/>
      <c r="G1981" s="144">
        <v>500000</v>
      </c>
      <c r="H1981" s="720"/>
      <c r="I1981" s="413">
        <v>500000</v>
      </c>
    </row>
    <row r="1982" spans="1:9" ht="15.75">
      <c r="A1982" s="71">
        <v>22020102</v>
      </c>
      <c r="B1982" s="285"/>
      <c r="C1982" s="1591"/>
      <c r="D1982" s="157">
        <v>31931500</v>
      </c>
      <c r="E1982" s="308" t="s">
        <v>156</v>
      </c>
      <c r="F1982" s="415"/>
      <c r="G1982" s="144"/>
      <c r="H1982" s="414"/>
      <c r="I1982" s="413"/>
    </row>
    <row r="1983" spans="1:9" ht="15.75">
      <c r="A1983" s="71">
        <v>22020103</v>
      </c>
      <c r="B1983" s="285"/>
      <c r="C1983" s="1591"/>
      <c r="D1983" s="157">
        <v>31931500</v>
      </c>
      <c r="E1983" s="1459" t="s">
        <v>155</v>
      </c>
      <c r="F1983" s="415"/>
      <c r="G1983" s="144"/>
      <c r="H1983" s="414"/>
      <c r="I1983" s="413"/>
    </row>
    <row r="1984" spans="1:9" ht="15.75">
      <c r="A1984" s="71">
        <v>22020104</v>
      </c>
      <c r="B1984" s="285"/>
      <c r="C1984" s="1591"/>
      <c r="D1984" s="157">
        <v>31931500</v>
      </c>
      <c r="E1984" s="308" t="s">
        <v>154</v>
      </c>
      <c r="F1984" s="415"/>
      <c r="G1984" s="144"/>
      <c r="H1984" s="414"/>
      <c r="I1984" s="413"/>
    </row>
    <row r="1985" spans="1:9">
      <c r="A1985" s="418">
        <v>22020200</v>
      </c>
      <c r="B1985" s="408"/>
      <c r="C1985" s="1533"/>
      <c r="D1985" s="303"/>
      <c r="E1985" s="417" t="s">
        <v>283</v>
      </c>
      <c r="F1985" s="143"/>
      <c r="G1985" s="144"/>
      <c r="H1985" s="141"/>
      <c r="I1985" s="413"/>
    </row>
    <row r="1986" spans="1:9">
      <c r="A1986" s="488">
        <v>22020201</v>
      </c>
      <c r="B1986" s="285" t="s">
        <v>63</v>
      </c>
      <c r="C1986" s="1515"/>
      <c r="D1986" s="157">
        <v>31931500</v>
      </c>
      <c r="E1986" s="487" t="s">
        <v>286</v>
      </c>
      <c r="F1986" s="143">
        <v>600000</v>
      </c>
      <c r="G1986" s="144">
        <v>5000000</v>
      </c>
      <c r="H1986" s="141">
        <v>4000000</v>
      </c>
      <c r="I1986" s="413">
        <v>5000000</v>
      </c>
    </row>
    <row r="1987" spans="1:9">
      <c r="A1987" s="418">
        <v>22020300</v>
      </c>
      <c r="B1987" s="408"/>
      <c r="C1987" s="1533"/>
      <c r="D1987" s="303"/>
      <c r="E1987" s="1464" t="s">
        <v>196</v>
      </c>
      <c r="F1987" s="143"/>
      <c r="G1987" s="144"/>
      <c r="H1987" s="141"/>
      <c r="I1987" s="413"/>
    </row>
    <row r="1988" spans="1:9">
      <c r="A1988" s="488">
        <v>22020313</v>
      </c>
      <c r="B1988" s="285" t="s">
        <v>63</v>
      </c>
      <c r="C1988" s="1515"/>
      <c r="D1988" s="157">
        <v>31931500</v>
      </c>
      <c r="E1988" s="487" t="s">
        <v>216</v>
      </c>
      <c r="F1988" s="143">
        <v>1674400</v>
      </c>
      <c r="G1988" s="144">
        <v>2000000</v>
      </c>
      <c r="H1988" s="141">
        <v>1000000</v>
      </c>
      <c r="I1988" s="413">
        <v>2000000</v>
      </c>
    </row>
    <row r="1989" spans="1:9">
      <c r="A1989" s="418">
        <v>22020400</v>
      </c>
      <c r="B1989" s="408"/>
      <c r="C1989" s="1533"/>
      <c r="D1989" s="303"/>
      <c r="E1989" s="1464" t="s">
        <v>215</v>
      </c>
      <c r="F1989" s="143"/>
      <c r="G1989" s="144"/>
      <c r="H1989" s="141"/>
      <c r="I1989" s="413"/>
    </row>
    <row r="1990" spans="1:9">
      <c r="A1990" s="488">
        <v>22020406</v>
      </c>
      <c r="B1990" s="285" t="s">
        <v>63</v>
      </c>
      <c r="C1990" s="1515"/>
      <c r="D1990" s="157">
        <v>31931500</v>
      </c>
      <c r="E1990" s="487" t="s">
        <v>212</v>
      </c>
      <c r="F1990" s="143">
        <v>3800000</v>
      </c>
      <c r="G1990" s="144">
        <v>5000000</v>
      </c>
      <c r="H1990" s="141">
        <v>1500000</v>
      </c>
      <c r="I1990" s="413">
        <v>5000000</v>
      </c>
    </row>
    <row r="1991" spans="1:9" ht="15.75" thickBot="1">
      <c r="A1991" s="516">
        <v>22020410</v>
      </c>
      <c r="B1991" s="719"/>
      <c r="C1991" s="1534"/>
      <c r="D1991" s="284">
        <v>31931500</v>
      </c>
      <c r="E1991" s="700" t="s">
        <v>285</v>
      </c>
      <c r="F1991" s="93"/>
      <c r="G1991" s="453"/>
      <c r="H1991" s="91"/>
      <c r="I1991" s="483"/>
    </row>
    <row r="1992" spans="1:9" ht="15.75" thickBot="1">
      <c r="A1992" s="482"/>
      <c r="B1992" s="398"/>
      <c r="C1992" s="1535"/>
      <c r="D1992" s="397"/>
      <c r="E1992" s="610" t="s">
        <v>207</v>
      </c>
      <c r="F1992" s="480">
        <f>SUM(F1947:F1978)</f>
        <v>7412998.166666667</v>
      </c>
      <c r="G1992" s="479">
        <f>SUM(G1947:G1978)</f>
        <v>15506294.65</v>
      </c>
      <c r="H1992" s="478">
        <f>SUM(H1947:H1978)</f>
        <v>8000433.75</v>
      </c>
      <c r="I1992" s="477">
        <f>SUM(I1947:I1978)</f>
        <v>14133969.5</v>
      </c>
    </row>
    <row r="1993" spans="1:9" ht="15.75" thickBot="1">
      <c r="A1993" s="438"/>
      <c r="B1993" s="390"/>
      <c r="C1993" s="1525"/>
      <c r="D1993" s="276"/>
      <c r="E1993" s="660" t="s">
        <v>148</v>
      </c>
      <c r="F1993" s="475">
        <f>SUM(F1981:F1991)</f>
        <v>6074400</v>
      </c>
      <c r="G1993" s="474">
        <f>SUM(G1981:G1991)</f>
        <v>12500000</v>
      </c>
      <c r="H1993" s="473">
        <f>SUM(H1981:H1991)</f>
        <v>6500000</v>
      </c>
      <c r="I1993" s="472">
        <f>SUM(I1981:I1991)</f>
        <v>12500000</v>
      </c>
    </row>
    <row r="1994" spans="1:9" ht="15.75" thickBot="1">
      <c r="A1994" s="432"/>
      <c r="B1994" s="431"/>
      <c r="C1994" s="1571"/>
      <c r="D1994" s="430"/>
      <c r="E1994" s="655" t="s">
        <v>0</v>
      </c>
      <c r="F1994" s="718">
        <f>SUM(F1992:F1993)</f>
        <v>13487398.166666668</v>
      </c>
      <c r="G1994" s="717">
        <f>SUM(G1992:G1993)</f>
        <v>28006294.649999999</v>
      </c>
      <c r="H1994" s="716">
        <f>SUM(H1992:H1993)</f>
        <v>14500433.75</v>
      </c>
      <c r="I1994" s="715">
        <f>SUM(I1992:I1993)</f>
        <v>26633969.5</v>
      </c>
    </row>
    <row r="1995" spans="1:9" ht="15.75" thickBot="1">
      <c r="A1995" s="714"/>
      <c r="B1995" s="713"/>
      <c r="C1995" s="1548"/>
      <c r="D1995" s="712"/>
      <c r="E1995" s="711"/>
      <c r="F1995" s="710"/>
      <c r="G1995" s="710"/>
      <c r="H1995" s="709"/>
      <c r="I1995" s="708"/>
    </row>
    <row r="1996" spans="1:9">
      <c r="A1996" s="707"/>
      <c r="B1996" s="706"/>
      <c r="C1996" s="1592"/>
      <c r="D1996" s="705"/>
      <c r="E1996" s="695"/>
      <c r="F1996" s="704"/>
      <c r="G1996" s="704"/>
      <c r="H1996" s="703"/>
      <c r="I1996" s="702"/>
    </row>
    <row r="1997" spans="1:9" ht="15.75">
      <c r="A1997" s="1783" t="s">
        <v>144</v>
      </c>
      <c r="B1997" s="1784"/>
      <c r="C1997" s="1784"/>
      <c r="D1997" s="1784"/>
      <c r="E1997" s="1784"/>
      <c r="F1997" s="1784"/>
      <c r="G1997" s="1784"/>
      <c r="H1997" s="1784"/>
      <c r="I1997" s="1785"/>
    </row>
    <row r="1998" spans="1:9" ht="15.75">
      <c r="A1998" s="1783" t="s">
        <v>143</v>
      </c>
      <c r="B1998" s="1784"/>
      <c r="C1998" s="1784"/>
      <c r="D1998" s="1784"/>
      <c r="E1998" s="1784"/>
      <c r="F1998" s="1784"/>
      <c r="G1998" s="1784"/>
      <c r="H1998" s="1784"/>
      <c r="I1998" s="1785"/>
    </row>
    <row r="1999" spans="1:9" ht="15.75">
      <c r="A1999" s="1783" t="s">
        <v>883</v>
      </c>
      <c r="B1999" s="1784"/>
      <c r="C1999" s="1784"/>
      <c r="D1999" s="1784"/>
      <c r="E1999" s="1784"/>
      <c r="F1999" s="1784"/>
      <c r="G1999" s="1784"/>
      <c r="H1999" s="1784"/>
      <c r="I1999" s="1785"/>
    </row>
    <row r="2000" spans="1:9" ht="15.75">
      <c r="A2000" s="1783" t="s">
        <v>188</v>
      </c>
      <c r="B2000" s="1784"/>
      <c r="C2000" s="1784"/>
      <c r="D2000" s="1784"/>
      <c r="E2000" s="1784"/>
      <c r="F2000" s="1784"/>
      <c r="G2000" s="1784"/>
      <c r="H2000" s="1784"/>
      <c r="I2000" s="1785"/>
    </row>
    <row r="2001" spans="1:9" ht="15.75" thickBot="1">
      <c r="A2001" s="1843" t="s">
        <v>284</v>
      </c>
      <c r="B2001" s="1844"/>
      <c r="C2001" s="1844"/>
      <c r="D2001" s="1844"/>
      <c r="E2001" s="1844"/>
      <c r="F2001" s="1844"/>
      <c r="G2001" s="1844"/>
      <c r="H2001" s="1844"/>
      <c r="I2001" s="1845"/>
    </row>
    <row r="2002" spans="1:9" ht="43.5" thickBot="1">
      <c r="A2002" s="348" t="s">
        <v>223</v>
      </c>
      <c r="B2002" s="347" t="s">
        <v>222</v>
      </c>
      <c r="C2002" s="1513" t="s">
        <v>221</v>
      </c>
      <c r="D2002" s="428" t="s">
        <v>220</v>
      </c>
      <c r="E2002" s="345" t="s">
        <v>138</v>
      </c>
      <c r="F2002" s="222" t="s">
        <v>909</v>
      </c>
      <c r="G2002" s="223" t="s">
        <v>908</v>
      </c>
      <c r="H2002" s="222" t="s">
        <v>888</v>
      </c>
      <c r="I2002" s="221" t="s">
        <v>882</v>
      </c>
    </row>
    <row r="2003" spans="1:9">
      <c r="A2003" s="508">
        <v>20000000</v>
      </c>
      <c r="B2003" s="507"/>
      <c r="C2003" s="1537"/>
      <c r="D2003" s="506"/>
      <c r="E2003" s="505" t="s">
        <v>186</v>
      </c>
      <c r="F2003" s="504"/>
      <c r="G2003" s="503"/>
      <c r="H2003" s="517"/>
      <c r="I2003" s="502"/>
    </row>
    <row r="2004" spans="1:9">
      <c r="A2004" s="425">
        <v>21000000</v>
      </c>
      <c r="B2004" s="424"/>
      <c r="C2004" s="1528"/>
      <c r="D2004" s="322"/>
      <c r="E2004" s="331" t="s">
        <v>149</v>
      </c>
      <c r="F2004" s="206"/>
      <c r="G2004" s="501"/>
      <c r="H2004" s="205"/>
      <c r="I2004" s="500"/>
    </row>
    <row r="2005" spans="1:9">
      <c r="A2005" s="425">
        <v>21010000</v>
      </c>
      <c r="B2005" s="424"/>
      <c r="C2005" s="1528"/>
      <c r="D2005" s="322"/>
      <c r="E2005" s="331" t="s">
        <v>185</v>
      </c>
      <c r="F2005" s="206"/>
      <c r="G2005" s="501"/>
      <c r="H2005" s="205"/>
      <c r="I2005" s="500"/>
    </row>
    <row r="2006" spans="1:9">
      <c r="A2006" s="326">
        <v>21010103</v>
      </c>
      <c r="B2006" s="285" t="s">
        <v>63</v>
      </c>
      <c r="C2006" s="1530"/>
      <c r="D2006" s="157">
        <v>31931500</v>
      </c>
      <c r="E2006" s="426" t="s">
        <v>184</v>
      </c>
      <c r="F2006" s="143">
        <f t="shared" ref="F2006:F2008" si="152">SUM(G2006/12*11)</f>
        <v>958958.91666666663</v>
      </c>
      <c r="G2006" s="144">
        <v>1046137</v>
      </c>
      <c r="H2006" s="312">
        <f>G2006/12*9</f>
        <v>784602.75</v>
      </c>
      <c r="I2006" s="337">
        <f t="shared" ref="I2006:I2008" si="153">SUM(G2006*110%)</f>
        <v>1150750.7000000002</v>
      </c>
    </row>
    <row r="2007" spans="1:9">
      <c r="A2007" s="326" t="s">
        <v>275</v>
      </c>
      <c r="B2007" s="285" t="s">
        <v>63</v>
      </c>
      <c r="C2007" s="1530"/>
      <c r="D2007" s="157">
        <v>31931500</v>
      </c>
      <c r="E2007" s="426" t="s">
        <v>183</v>
      </c>
      <c r="F2007" s="143">
        <f t="shared" si="152"/>
        <v>2642314.583333333</v>
      </c>
      <c r="G2007" s="144">
        <v>2882525</v>
      </c>
      <c r="H2007" s="312">
        <f>G2007/12*9</f>
        <v>2161893.75</v>
      </c>
      <c r="I2007" s="337">
        <f t="shared" si="153"/>
        <v>3170777.5000000005</v>
      </c>
    </row>
    <row r="2008" spans="1:9">
      <c r="A2008" s="326" t="s">
        <v>274</v>
      </c>
      <c r="B2008" s="285" t="s">
        <v>63</v>
      </c>
      <c r="C2008" s="1530"/>
      <c r="D2008" s="157">
        <v>31931500</v>
      </c>
      <c r="E2008" s="426" t="s">
        <v>273</v>
      </c>
      <c r="F2008" s="143">
        <f t="shared" si="152"/>
        <v>668177.58333333326</v>
      </c>
      <c r="G2008" s="144">
        <v>728921</v>
      </c>
      <c r="H2008" s="312">
        <f>G2008/12*9</f>
        <v>546690.75</v>
      </c>
      <c r="I2008" s="337">
        <f t="shared" si="153"/>
        <v>801813.10000000009</v>
      </c>
    </row>
    <row r="2009" spans="1:9">
      <c r="A2009" s="327">
        <v>21010106</v>
      </c>
      <c r="B2009" s="285"/>
      <c r="C2009" s="1530"/>
      <c r="D2009" s="157">
        <v>31931500</v>
      </c>
      <c r="E2009" s="426" t="s">
        <v>181</v>
      </c>
      <c r="F2009" s="143"/>
      <c r="G2009" s="144"/>
      <c r="H2009" s="312">
        <f>G2009/12*9</f>
        <v>0</v>
      </c>
      <c r="I2009" s="202"/>
    </row>
    <row r="2010" spans="1:9">
      <c r="A2010" s="334"/>
      <c r="B2010" s="285"/>
      <c r="C2010" s="1530"/>
      <c r="D2010" s="157">
        <v>31931500</v>
      </c>
      <c r="E2010" s="325" t="s">
        <v>180</v>
      </c>
      <c r="F2010" s="143"/>
      <c r="G2010" s="144">
        <v>9567219.0899999999</v>
      </c>
      <c r="H2010" s="312">
        <v>0</v>
      </c>
      <c r="I2010" s="328">
        <v>2400000</v>
      </c>
    </row>
    <row r="2011" spans="1:9">
      <c r="A2011" s="498"/>
      <c r="B2011" s="333"/>
      <c r="C2011" s="1530"/>
      <c r="D2011" s="332"/>
      <c r="E2011" s="331" t="s">
        <v>179</v>
      </c>
      <c r="F2011" s="163"/>
      <c r="G2011" s="330">
        <v>3570000</v>
      </c>
      <c r="H2011" s="329"/>
      <c r="I2011" s="489">
        <v>0</v>
      </c>
    </row>
    <row r="2012" spans="1:9">
      <c r="A2012" s="425">
        <v>21020300</v>
      </c>
      <c r="B2012" s="424"/>
      <c r="C2012" s="1528"/>
      <c r="D2012" s="322"/>
      <c r="E2012" s="1657" t="s">
        <v>178</v>
      </c>
      <c r="F2012" s="143"/>
      <c r="G2012" s="144"/>
      <c r="H2012" s="141"/>
      <c r="I2012" s="202"/>
    </row>
    <row r="2013" spans="1:9">
      <c r="A2013" s="326">
        <v>21020301</v>
      </c>
      <c r="B2013" s="285" t="s">
        <v>63</v>
      </c>
      <c r="C2013" s="1530"/>
      <c r="D2013" s="157">
        <v>31931500</v>
      </c>
      <c r="E2013" s="325" t="s">
        <v>171</v>
      </c>
      <c r="F2013" s="143">
        <f t="shared" ref="F2013:F2035" si="154">SUM(G2013/12*11)</f>
        <v>796664</v>
      </c>
      <c r="G2013" s="144">
        <v>869088</v>
      </c>
      <c r="H2013" s="312">
        <f t="shared" ref="H2013:H2021" si="155">G2013/12*9</f>
        <v>651816</v>
      </c>
      <c r="I2013" s="337">
        <f t="shared" ref="I2013:I2035" si="156">SUM(G2013*110%)</f>
        <v>955996.8</v>
      </c>
    </row>
    <row r="2014" spans="1:9">
      <c r="A2014" s="326">
        <v>21020302</v>
      </c>
      <c r="B2014" s="285" t="s">
        <v>63</v>
      </c>
      <c r="C2014" s="1530"/>
      <c r="D2014" s="157">
        <v>31931500</v>
      </c>
      <c r="E2014" s="325" t="s">
        <v>169</v>
      </c>
      <c r="F2014" s="143">
        <f t="shared" si="154"/>
        <v>455235.91666666669</v>
      </c>
      <c r="G2014" s="144">
        <v>496621</v>
      </c>
      <c r="H2014" s="312">
        <f t="shared" si="155"/>
        <v>372465.75</v>
      </c>
      <c r="I2014" s="337">
        <f t="shared" si="156"/>
        <v>546283.10000000009</v>
      </c>
    </row>
    <row r="2015" spans="1:9">
      <c r="A2015" s="326">
        <v>21020303</v>
      </c>
      <c r="B2015" s="285" t="s">
        <v>63</v>
      </c>
      <c r="C2015" s="1530"/>
      <c r="D2015" s="157">
        <v>31931500</v>
      </c>
      <c r="E2015" s="325" t="s">
        <v>167</v>
      </c>
      <c r="F2015" s="143">
        <f t="shared" si="154"/>
        <v>28512</v>
      </c>
      <c r="G2015" s="144">
        <v>31104</v>
      </c>
      <c r="H2015" s="312">
        <f t="shared" si="155"/>
        <v>23328</v>
      </c>
      <c r="I2015" s="337">
        <f t="shared" si="156"/>
        <v>34214.400000000001</v>
      </c>
    </row>
    <row r="2016" spans="1:9">
      <c r="A2016" s="326">
        <v>21020304</v>
      </c>
      <c r="B2016" s="285" t="s">
        <v>63</v>
      </c>
      <c r="C2016" s="1530"/>
      <c r="D2016" s="157">
        <v>31931500</v>
      </c>
      <c r="E2016" s="325" t="s">
        <v>165</v>
      </c>
      <c r="F2016" s="143">
        <f t="shared" si="154"/>
        <v>113807.83333333333</v>
      </c>
      <c r="G2016" s="144">
        <v>124154</v>
      </c>
      <c r="H2016" s="312">
        <f t="shared" si="155"/>
        <v>93115.5</v>
      </c>
      <c r="I2016" s="337">
        <f t="shared" si="156"/>
        <v>136569.40000000002</v>
      </c>
    </row>
    <row r="2017" spans="1:9">
      <c r="A2017" s="326">
        <v>21020312</v>
      </c>
      <c r="B2017" s="285"/>
      <c r="C2017" s="1530"/>
      <c r="D2017" s="157">
        <v>31931500</v>
      </c>
      <c r="E2017" s="325" t="s">
        <v>163</v>
      </c>
      <c r="F2017" s="143">
        <f t="shared" si="154"/>
        <v>0</v>
      </c>
      <c r="G2017" s="144"/>
      <c r="H2017" s="312">
        <f t="shared" si="155"/>
        <v>0</v>
      </c>
      <c r="I2017" s="337">
        <f t="shared" si="156"/>
        <v>0</v>
      </c>
    </row>
    <row r="2018" spans="1:9">
      <c r="A2018" s="326">
        <v>21020315</v>
      </c>
      <c r="B2018" s="285" t="s">
        <v>63</v>
      </c>
      <c r="C2018" s="1530"/>
      <c r="D2018" s="157">
        <v>31931500</v>
      </c>
      <c r="E2018" s="325" t="s">
        <v>161</v>
      </c>
      <c r="F2018" s="143">
        <f t="shared" si="154"/>
        <v>373781.83333333331</v>
      </c>
      <c r="G2018" s="144">
        <v>407762</v>
      </c>
      <c r="H2018" s="312">
        <f t="shared" si="155"/>
        <v>305821.5</v>
      </c>
      <c r="I2018" s="337">
        <f t="shared" si="156"/>
        <v>448538.2</v>
      </c>
    </row>
    <row r="2019" spans="1:9">
      <c r="A2019" s="326" t="s">
        <v>272</v>
      </c>
      <c r="B2019" s="285" t="s">
        <v>63</v>
      </c>
      <c r="C2019" s="1530"/>
      <c r="D2019" s="157">
        <v>31931500</v>
      </c>
      <c r="E2019" s="325" t="s">
        <v>177</v>
      </c>
      <c r="F2019" s="143">
        <f t="shared" si="154"/>
        <v>300400.83333333337</v>
      </c>
      <c r="G2019" s="144">
        <v>327710</v>
      </c>
      <c r="H2019" s="312">
        <f t="shared" si="155"/>
        <v>245782.5</v>
      </c>
      <c r="I2019" s="337">
        <f t="shared" si="156"/>
        <v>360481</v>
      </c>
    </row>
    <row r="2020" spans="1:9">
      <c r="A2020" s="326" t="s">
        <v>271</v>
      </c>
      <c r="B2020" s="285" t="s">
        <v>63</v>
      </c>
      <c r="C2020" s="1530"/>
      <c r="D2020" s="157">
        <v>31931500</v>
      </c>
      <c r="E2020" s="325" t="s">
        <v>176</v>
      </c>
      <c r="F2020" s="143">
        <f t="shared" si="154"/>
        <v>8316</v>
      </c>
      <c r="G2020" s="144">
        <v>9072</v>
      </c>
      <c r="H2020" s="312">
        <f t="shared" si="155"/>
        <v>6804</v>
      </c>
      <c r="I2020" s="337">
        <f t="shared" si="156"/>
        <v>9979.2000000000007</v>
      </c>
    </row>
    <row r="2021" spans="1:9">
      <c r="A2021" s="326" t="s">
        <v>270</v>
      </c>
      <c r="B2021" s="285" t="s">
        <v>63</v>
      </c>
      <c r="C2021" s="1530"/>
      <c r="D2021" s="157">
        <v>31931500</v>
      </c>
      <c r="E2021" s="325" t="s">
        <v>175</v>
      </c>
      <c r="F2021" s="143">
        <f t="shared" si="154"/>
        <v>74345.333333333343</v>
      </c>
      <c r="G2021" s="144">
        <v>81104</v>
      </c>
      <c r="H2021" s="312">
        <f t="shared" si="155"/>
        <v>60828</v>
      </c>
      <c r="I2021" s="337">
        <f t="shared" si="156"/>
        <v>89214.400000000009</v>
      </c>
    </row>
    <row r="2022" spans="1:9">
      <c r="A2022" s="425">
        <v>21020400</v>
      </c>
      <c r="B2022" s="424"/>
      <c r="C2022" s="1528"/>
      <c r="D2022" s="322"/>
      <c r="E2022" s="331" t="s">
        <v>174</v>
      </c>
      <c r="F2022" s="143">
        <f t="shared" si="154"/>
        <v>0</v>
      </c>
      <c r="G2022" s="144"/>
      <c r="H2022" s="141"/>
      <c r="I2022" s="337">
        <f t="shared" si="156"/>
        <v>0</v>
      </c>
    </row>
    <row r="2023" spans="1:9">
      <c r="A2023" s="326">
        <v>21020401</v>
      </c>
      <c r="B2023" s="285" t="s">
        <v>63</v>
      </c>
      <c r="C2023" s="1530"/>
      <c r="D2023" s="157">
        <v>31931500</v>
      </c>
      <c r="E2023" s="325" t="s">
        <v>171</v>
      </c>
      <c r="F2023" s="143">
        <f t="shared" si="154"/>
        <v>924809.41666666663</v>
      </c>
      <c r="G2023" s="144">
        <v>1008883</v>
      </c>
      <c r="H2023" s="312">
        <f>G2024/12*9</f>
        <v>432378.75</v>
      </c>
      <c r="I2023" s="337">
        <f>SUM(G2024*110%)</f>
        <v>634155.5</v>
      </c>
    </row>
    <row r="2024" spans="1:9">
      <c r="A2024" s="326">
        <v>21020402</v>
      </c>
      <c r="B2024" s="285" t="s">
        <v>63</v>
      </c>
      <c r="C2024" s="1530"/>
      <c r="D2024" s="157">
        <v>31931500</v>
      </c>
      <c r="E2024" s="325" t="s">
        <v>169</v>
      </c>
      <c r="F2024" s="143">
        <f t="shared" si="154"/>
        <v>528462.91666666674</v>
      </c>
      <c r="G2024" s="144">
        <v>576505</v>
      </c>
      <c r="H2024" s="312">
        <f>G2025/12*9</f>
        <v>34992</v>
      </c>
      <c r="I2024" s="337">
        <f>SUM(G2025*110%)</f>
        <v>51321.600000000006</v>
      </c>
    </row>
    <row r="2025" spans="1:9">
      <c r="A2025" s="326">
        <v>21020403</v>
      </c>
      <c r="B2025" s="285" t="s">
        <v>63</v>
      </c>
      <c r="C2025" s="1530"/>
      <c r="D2025" s="157">
        <v>31931500</v>
      </c>
      <c r="E2025" s="325" t="s">
        <v>167</v>
      </c>
      <c r="F2025" s="143">
        <f t="shared" si="154"/>
        <v>42768</v>
      </c>
      <c r="G2025" s="144">
        <v>46656</v>
      </c>
      <c r="H2025" s="312">
        <f t="shared" ref="H2025:H2028" si="157">G2025/12*9</f>
        <v>34992</v>
      </c>
      <c r="I2025" s="337">
        <f t="shared" si="156"/>
        <v>51321.600000000006</v>
      </c>
    </row>
    <row r="2026" spans="1:9">
      <c r="A2026" s="326">
        <v>21020404</v>
      </c>
      <c r="B2026" s="285" t="s">
        <v>63</v>
      </c>
      <c r="C2026" s="1530"/>
      <c r="D2026" s="157">
        <v>31931500</v>
      </c>
      <c r="E2026" s="325" t="s">
        <v>165</v>
      </c>
      <c r="F2026" s="143">
        <f t="shared" si="154"/>
        <v>132115.5</v>
      </c>
      <c r="G2026" s="144">
        <v>144126</v>
      </c>
      <c r="H2026" s="312">
        <f t="shared" si="157"/>
        <v>108094.5</v>
      </c>
      <c r="I2026" s="337">
        <f t="shared" si="156"/>
        <v>158538.6</v>
      </c>
    </row>
    <row r="2027" spans="1:9">
      <c r="A2027" s="326">
        <v>21020412</v>
      </c>
      <c r="B2027" s="285"/>
      <c r="C2027" s="1530"/>
      <c r="D2027" s="157">
        <v>31931500</v>
      </c>
      <c r="E2027" s="325" t="s">
        <v>163</v>
      </c>
      <c r="F2027" s="143">
        <f t="shared" si="154"/>
        <v>0</v>
      </c>
      <c r="G2027" s="144"/>
      <c r="H2027" s="312">
        <f t="shared" si="157"/>
        <v>0</v>
      </c>
      <c r="I2027" s="337">
        <f t="shared" si="156"/>
        <v>0</v>
      </c>
    </row>
    <row r="2028" spans="1:9">
      <c r="A2028" s="326">
        <v>21020415</v>
      </c>
      <c r="B2028" s="285" t="s">
        <v>63</v>
      </c>
      <c r="C2028" s="1530"/>
      <c r="D2028" s="157">
        <v>31931500</v>
      </c>
      <c r="E2028" s="325" t="s">
        <v>161</v>
      </c>
      <c r="F2028" s="143">
        <f t="shared" si="154"/>
        <v>264115.5</v>
      </c>
      <c r="G2028" s="144">
        <v>288126</v>
      </c>
      <c r="H2028" s="312">
        <f t="shared" si="157"/>
        <v>216094.5</v>
      </c>
      <c r="I2028" s="337">
        <f t="shared" si="156"/>
        <v>316938.60000000003</v>
      </c>
    </row>
    <row r="2029" spans="1:9">
      <c r="A2029" s="425">
        <v>21020500</v>
      </c>
      <c r="B2029" s="424"/>
      <c r="C2029" s="1528"/>
      <c r="D2029" s="322"/>
      <c r="E2029" s="331" t="s">
        <v>173</v>
      </c>
      <c r="F2029" s="143">
        <f t="shared" si="154"/>
        <v>0</v>
      </c>
      <c r="G2029" s="144"/>
      <c r="H2029" s="141"/>
      <c r="I2029" s="337">
        <f t="shared" si="156"/>
        <v>0</v>
      </c>
    </row>
    <row r="2030" spans="1:9">
      <c r="A2030" s="326">
        <v>21020501</v>
      </c>
      <c r="B2030" s="285" t="s">
        <v>63</v>
      </c>
      <c r="C2030" s="1530"/>
      <c r="D2030" s="157">
        <v>31931500</v>
      </c>
      <c r="E2030" s="325" t="s">
        <v>171</v>
      </c>
      <c r="F2030" s="143">
        <f t="shared" si="154"/>
        <v>233861.83333333334</v>
      </c>
      <c r="G2030" s="144">
        <v>255122</v>
      </c>
      <c r="H2030" s="312">
        <f t="shared" ref="H2030:H2035" si="158">G2030/12*9</f>
        <v>191341.5</v>
      </c>
      <c r="I2030" s="337">
        <f t="shared" si="156"/>
        <v>280634.2</v>
      </c>
    </row>
    <row r="2031" spans="1:9">
      <c r="A2031" s="423">
        <v>21020502</v>
      </c>
      <c r="B2031" s="285" t="s">
        <v>63</v>
      </c>
      <c r="C2031" s="1532"/>
      <c r="D2031" s="157">
        <v>31931500</v>
      </c>
      <c r="E2031" s="325" t="s">
        <v>169</v>
      </c>
      <c r="F2031" s="143">
        <f t="shared" si="154"/>
        <v>133635.33333333331</v>
      </c>
      <c r="G2031" s="144">
        <v>145784</v>
      </c>
      <c r="H2031" s="312">
        <f t="shared" si="158"/>
        <v>109338</v>
      </c>
      <c r="I2031" s="337">
        <f t="shared" si="156"/>
        <v>160362.40000000002</v>
      </c>
    </row>
    <row r="2032" spans="1:9">
      <c r="A2032" s="423">
        <v>21020503</v>
      </c>
      <c r="B2032" s="285" t="s">
        <v>63</v>
      </c>
      <c r="C2032" s="1532"/>
      <c r="D2032" s="157">
        <v>31931500</v>
      </c>
      <c r="E2032" s="325" t="s">
        <v>167</v>
      </c>
      <c r="F2032" s="143">
        <f t="shared" si="154"/>
        <v>17820</v>
      </c>
      <c r="G2032" s="144">
        <v>19440</v>
      </c>
      <c r="H2032" s="312">
        <f t="shared" si="158"/>
        <v>14580</v>
      </c>
      <c r="I2032" s="337">
        <f t="shared" si="156"/>
        <v>21384</v>
      </c>
    </row>
    <row r="2033" spans="1:9">
      <c r="A2033" s="423">
        <v>21020504</v>
      </c>
      <c r="B2033" s="285" t="s">
        <v>63</v>
      </c>
      <c r="C2033" s="1532"/>
      <c r="D2033" s="157">
        <v>31931500</v>
      </c>
      <c r="E2033" s="325" t="s">
        <v>165</v>
      </c>
      <c r="F2033" s="143">
        <f t="shared" si="154"/>
        <v>33408.833333333328</v>
      </c>
      <c r="G2033" s="144">
        <v>36446</v>
      </c>
      <c r="H2033" s="312">
        <f t="shared" si="158"/>
        <v>27334.5</v>
      </c>
      <c r="I2033" s="337">
        <f t="shared" si="156"/>
        <v>40090.600000000006</v>
      </c>
    </row>
    <row r="2034" spans="1:9">
      <c r="A2034" s="423">
        <v>21020512</v>
      </c>
      <c r="B2034" s="285"/>
      <c r="C2034" s="1532"/>
      <c r="D2034" s="157">
        <v>31931500</v>
      </c>
      <c r="E2034" s="325" t="s">
        <v>163</v>
      </c>
      <c r="F2034" s="143">
        <f t="shared" si="154"/>
        <v>0</v>
      </c>
      <c r="G2034" s="144"/>
      <c r="H2034" s="312">
        <f t="shared" si="158"/>
        <v>0</v>
      </c>
      <c r="I2034" s="337">
        <f t="shared" si="156"/>
        <v>0</v>
      </c>
    </row>
    <row r="2035" spans="1:9">
      <c r="A2035" s="423">
        <v>21020515</v>
      </c>
      <c r="B2035" s="285" t="s">
        <v>63</v>
      </c>
      <c r="C2035" s="1532"/>
      <c r="D2035" s="157">
        <v>31931500</v>
      </c>
      <c r="E2035" s="325" t="s">
        <v>161</v>
      </c>
      <c r="F2035" s="143">
        <f t="shared" si="154"/>
        <v>334927.08333333337</v>
      </c>
      <c r="G2035" s="144">
        <v>365375</v>
      </c>
      <c r="H2035" s="312">
        <f t="shared" si="158"/>
        <v>274031.25</v>
      </c>
      <c r="I2035" s="337">
        <f t="shared" si="156"/>
        <v>401912.50000000006</v>
      </c>
    </row>
    <row r="2036" spans="1:9">
      <c r="A2036" s="499">
        <v>21020600</v>
      </c>
      <c r="B2036" s="421"/>
      <c r="C2036" s="1531"/>
      <c r="D2036" s="316"/>
      <c r="E2036" s="331" t="s">
        <v>160</v>
      </c>
      <c r="F2036" s="143"/>
      <c r="G2036" s="144"/>
      <c r="H2036" s="141"/>
      <c r="I2036" s="202"/>
    </row>
    <row r="2037" spans="1:9">
      <c r="A2037" s="498">
        <v>21020605</v>
      </c>
      <c r="B2037" s="285"/>
      <c r="C2037" s="1532"/>
      <c r="D2037" s="157">
        <v>31931500</v>
      </c>
      <c r="E2037" s="426" t="s">
        <v>159</v>
      </c>
      <c r="F2037" s="143"/>
      <c r="G2037" s="144"/>
      <c r="H2037" s="312">
        <f>G2037/12*9</f>
        <v>0</v>
      </c>
      <c r="I2037" s="202"/>
    </row>
    <row r="2038" spans="1:9">
      <c r="A2038" s="418">
        <v>22020000</v>
      </c>
      <c r="B2038" s="408"/>
      <c r="C2038" s="1533"/>
      <c r="D2038" s="303"/>
      <c r="E2038" s="417" t="s">
        <v>148</v>
      </c>
      <c r="F2038" s="143"/>
      <c r="G2038" s="144"/>
      <c r="H2038" s="141"/>
      <c r="I2038" s="202"/>
    </row>
    <row r="2039" spans="1:9">
      <c r="A2039" s="418">
        <v>22020100</v>
      </c>
      <c r="B2039" s="408"/>
      <c r="C2039" s="1533"/>
      <c r="D2039" s="303"/>
      <c r="E2039" s="417" t="s">
        <v>158</v>
      </c>
      <c r="F2039" s="143"/>
      <c r="G2039" s="144"/>
      <c r="H2039" s="141"/>
      <c r="I2039" s="202"/>
    </row>
    <row r="2040" spans="1:9" ht="15.75">
      <c r="A2040" s="71">
        <v>22020101</v>
      </c>
      <c r="B2040" s="285" t="s">
        <v>63</v>
      </c>
      <c r="C2040" s="1591"/>
      <c r="D2040" s="157">
        <v>31931500</v>
      </c>
      <c r="E2040" s="308" t="s">
        <v>157</v>
      </c>
      <c r="F2040" s="701"/>
      <c r="G2040" s="144">
        <v>300000</v>
      </c>
      <c r="H2040" s="416"/>
      <c r="I2040" s="202">
        <v>300000</v>
      </c>
    </row>
    <row r="2041" spans="1:9" ht="15.75">
      <c r="A2041" s="71">
        <v>22020102</v>
      </c>
      <c r="B2041" s="285"/>
      <c r="C2041" s="1591"/>
      <c r="D2041" s="157">
        <v>31931500</v>
      </c>
      <c r="E2041" s="308" t="s">
        <v>156</v>
      </c>
      <c r="F2041" s="701"/>
      <c r="G2041" s="144"/>
      <c r="H2041" s="416"/>
      <c r="I2041" s="202"/>
    </row>
    <row r="2042" spans="1:9" ht="15.75">
      <c r="A2042" s="71">
        <v>22020103</v>
      </c>
      <c r="B2042" s="285"/>
      <c r="C2042" s="1591"/>
      <c r="D2042" s="157">
        <v>31931500</v>
      </c>
      <c r="E2042" s="1459" t="s">
        <v>155</v>
      </c>
      <c r="F2042" s="701"/>
      <c r="G2042" s="144"/>
      <c r="H2042" s="416"/>
      <c r="I2042" s="202"/>
    </row>
    <row r="2043" spans="1:9" ht="15.75">
      <c r="A2043" s="71">
        <v>22020104</v>
      </c>
      <c r="B2043" s="285"/>
      <c r="C2043" s="1591"/>
      <c r="D2043" s="157">
        <v>31931500</v>
      </c>
      <c r="E2043" s="308" t="s">
        <v>154</v>
      </c>
      <c r="F2043" s="701"/>
      <c r="G2043" s="144"/>
      <c r="H2043" s="416"/>
      <c r="I2043" s="202"/>
    </row>
    <row r="2044" spans="1:9">
      <c r="A2044" s="418">
        <v>22020200</v>
      </c>
      <c r="B2044" s="408"/>
      <c r="C2044" s="1533"/>
      <c r="D2044" s="303"/>
      <c r="E2044" s="417" t="s">
        <v>283</v>
      </c>
      <c r="F2044" s="143"/>
      <c r="G2044" s="144"/>
      <c r="H2044" s="141"/>
      <c r="I2044" s="202"/>
    </row>
    <row r="2045" spans="1:9">
      <c r="A2045" s="488">
        <v>22020206</v>
      </c>
      <c r="B2045" s="285"/>
      <c r="C2045" s="1515"/>
      <c r="D2045" s="157">
        <v>31931500</v>
      </c>
      <c r="E2045" s="487" t="s">
        <v>282</v>
      </c>
      <c r="F2045" s="143"/>
      <c r="G2045" s="144"/>
      <c r="H2045" s="141"/>
      <c r="I2045" s="202"/>
    </row>
    <row r="2046" spans="1:9">
      <c r="A2046" s="418">
        <v>22020400</v>
      </c>
      <c r="B2046" s="408"/>
      <c r="C2046" s="1533"/>
      <c r="D2046" s="303"/>
      <c r="E2046" s="1464" t="s">
        <v>215</v>
      </c>
      <c r="F2046" s="143"/>
      <c r="G2046" s="144"/>
      <c r="H2046" s="141"/>
      <c r="I2046" s="202"/>
    </row>
    <row r="2047" spans="1:9">
      <c r="A2047" s="488">
        <v>22020402</v>
      </c>
      <c r="B2047" s="285" t="s">
        <v>63</v>
      </c>
      <c r="C2047" s="1515"/>
      <c r="D2047" s="157">
        <v>31931500</v>
      </c>
      <c r="E2047" s="487" t="s">
        <v>266</v>
      </c>
      <c r="F2047" s="143">
        <v>780000</v>
      </c>
      <c r="G2047" s="144">
        <v>5000000</v>
      </c>
      <c r="H2047" s="141">
        <v>800000</v>
      </c>
      <c r="I2047" s="202">
        <v>5000000</v>
      </c>
    </row>
    <row r="2048" spans="1:9">
      <c r="A2048" s="488">
        <v>22020403</v>
      </c>
      <c r="B2048" s="285" t="s">
        <v>63</v>
      </c>
      <c r="C2048" s="1515"/>
      <c r="D2048" s="157">
        <v>31931500</v>
      </c>
      <c r="E2048" s="487" t="s">
        <v>281</v>
      </c>
      <c r="F2048" s="143">
        <v>6500000</v>
      </c>
      <c r="G2048" s="144">
        <v>10000000</v>
      </c>
      <c r="H2048" s="141">
        <v>7000000</v>
      </c>
      <c r="I2048" s="202">
        <v>10000000</v>
      </c>
    </row>
    <row r="2049" spans="1:9">
      <c r="A2049" s="488">
        <v>22020406</v>
      </c>
      <c r="B2049" s="285" t="s">
        <v>63</v>
      </c>
      <c r="C2049" s="1515"/>
      <c r="D2049" s="157">
        <v>31931500</v>
      </c>
      <c r="E2049" s="487" t="s">
        <v>212</v>
      </c>
      <c r="F2049" s="143">
        <v>890000</v>
      </c>
      <c r="G2049" s="144">
        <v>1000000</v>
      </c>
      <c r="H2049" s="141">
        <v>200000</v>
      </c>
      <c r="I2049" s="202">
        <v>1000000</v>
      </c>
    </row>
    <row r="2050" spans="1:9">
      <c r="A2050" s="488">
        <v>22020412</v>
      </c>
      <c r="B2050" s="285" t="s">
        <v>63</v>
      </c>
      <c r="C2050" s="1515"/>
      <c r="D2050" s="157">
        <v>31931500</v>
      </c>
      <c r="E2050" s="487" t="s">
        <v>280</v>
      </c>
      <c r="F2050" s="143">
        <v>870000</v>
      </c>
      <c r="G2050" s="144">
        <v>5000000</v>
      </c>
      <c r="H2050" s="141">
        <v>1000000</v>
      </c>
      <c r="I2050" s="202">
        <v>5000000</v>
      </c>
    </row>
    <row r="2051" spans="1:9">
      <c r="A2051" s="418">
        <v>22020600</v>
      </c>
      <c r="B2051" s="408"/>
      <c r="C2051" s="1533"/>
      <c r="D2051" s="303"/>
      <c r="E2051" s="417" t="s">
        <v>190</v>
      </c>
      <c r="F2051" s="143"/>
      <c r="G2051" s="144"/>
      <c r="H2051" s="141"/>
      <c r="I2051" s="202"/>
    </row>
    <row r="2052" spans="1:9">
      <c r="A2052" s="488">
        <v>22020602</v>
      </c>
      <c r="B2052" s="285" t="s">
        <v>63</v>
      </c>
      <c r="C2052" s="1515"/>
      <c r="D2052" s="157">
        <v>31931500</v>
      </c>
      <c r="E2052" s="487" t="s">
        <v>263</v>
      </c>
      <c r="F2052" s="143">
        <v>0</v>
      </c>
      <c r="G2052" s="144">
        <v>500000</v>
      </c>
      <c r="H2052" s="141">
        <v>400000</v>
      </c>
      <c r="I2052" s="202">
        <v>500000</v>
      </c>
    </row>
    <row r="2053" spans="1:9" ht="15.75" thickBot="1">
      <c r="A2053" s="516">
        <v>22020603</v>
      </c>
      <c r="B2053" s="285" t="s">
        <v>63</v>
      </c>
      <c r="C2053" s="1534"/>
      <c r="D2053" s="284">
        <v>31931500</v>
      </c>
      <c r="E2053" s="700" t="s">
        <v>262</v>
      </c>
      <c r="F2053" s="93">
        <v>0</v>
      </c>
      <c r="G2053" s="453">
        <v>0</v>
      </c>
      <c r="H2053" s="91"/>
      <c r="I2053" s="451">
        <v>0</v>
      </c>
    </row>
    <row r="2054" spans="1:9" ht="15.75" thickBot="1">
      <c r="A2054" s="482"/>
      <c r="B2054" s="398"/>
      <c r="C2054" s="1535"/>
      <c r="D2054" s="397"/>
      <c r="E2054" s="610" t="s">
        <v>207</v>
      </c>
      <c r="F2054" s="480">
        <f>SUM(F2006:F2037)</f>
        <v>9066439.2500000019</v>
      </c>
      <c r="G2054" s="479">
        <f>SUM(G2006:G2037)</f>
        <v>23027880.09</v>
      </c>
      <c r="H2054" s="478">
        <f>SUM(H2006:H2037)</f>
        <v>6696325.5</v>
      </c>
      <c r="I2054" s="477">
        <f>SUM(I2006:I2037)</f>
        <v>12221277.399999999</v>
      </c>
    </row>
    <row r="2055" spans="1:9" ht="15.75" thickBot="1">
      <c r="A2055" s="438"/>
      <c r="B2055" s="390"/>
      <c r="C2055" s="1525"/>
      <c r="D2055" s="276"/>
      <c r="E2055" s="660" t="s">
        <v>148</v>
      </c>
      <c r="F2055" s="475">
        <f>SUM(F2040:F2053)</f>
        <v>9040000</v>
      </c>
      <c r="G2055" s="474">
        <f>SUM(G2040:G2053)</f>
        <v>21800000</v>
      </c>
      <c r="H2055" s="473">
        <f>SUM(H2040:H2053)</f>
        <v>9400000</v>
      </c>
      <c r="I2055" s="472">
        <f>SUM(I2040:I2053)</f>
        <v>21800000</v>
      </c>
    </row>
    <row r="2056" spans="1:9" ht="16.5" thickBot="1">
      <c r="A2056" s="699"/>
      <c r="B2056" s="351"/>
      <c r="C2056" s="1576"/>
      <c r="D2056" s="385"/>
      <c r="E2056" s="655" t="s">
        <v>0</v>
      </c>
      <c r="F2056" s="512">
        <f>SUM(F2054:F2055)</f>
        <v>18106439.25</v>
      </c>
      <c r="G2056" s="511">
        <f>SUM(G2054:G2055)</f>
        <v>44827880.090000004</v>
      </c>
      <c r="H2056" s="510">
        <f>SUM(H2054:H2055)</f>
        <v>16096325.5</v>
      </c>
      <c r="I2056" s="509">
        <f>SUM(I2054:I2055)</f>
        <v>34021277.399999999</v>
      </c>
    </row>
    <row r="2057" spans="1:9" ht="15.75">
      <c r="A2057" s="698"/>
      <c r="B2057" s="697"/>
      <c r="C2057" s="1590"/>
      <c r="D2057" s="696"/>
      <c r="E2057" s="695"/>
      <c r="F2057" s="694"/>
      <c r="G2057" s="694"/>
      <c r="H2057" s="693"/>
      <c r="I2057" s="692"/>
    </row>
    <row r="2058" spans="1:9" ht="15.75">
      <c r="A2058" s="1783" t="s">
        <v>144</v>
      </c>
      <c r="B2058" s="1784"/>
      <c r="C2058" s="1784"/>
      <c r="D2058" s="1784"/>
      <c r="E2058" s="1784"/>
      <c r="F2058" s="1784"/>
      <c r="G2058" s="1784"/>
      <c r="H2058" s="1784"/>
      <c r="I2058" s="1785"/>
    </row>
    <row r="2059" spans="1:9" ht="15.75">
      <c r="A2059" s="1783" t="s">
        <v>143</v>
      </c>
      <c r="B2059" s="1784"/>
      <c r="C2059" s="1784"/>
      <c r="D2059" s="1784"/>
      <c r="E2059" s="1784"/>
      <c r="F2059" s="1784"/>
      <c r="G2059" s="1784"/>
      <c r="H2059" s="1784"/>
      <c r="I2059" s="1785"/>
    </row>
    <row r="2060" spans="1:9" ht="15.75">
      <c r="A2060" s="1783" t="s">
        <v>883</v>
      </c>
      <c r="B2060" s="1784"/>
      <c r="C2060" s="1784"/>
      <c r="D2060" s="1784"/>
      <c r="E2060" s="1784"/>
      <c r="F2060" s="1784"/>
      <c r="G2060" s="1784"/>
      <c r="H2060" s="1784"/>
      <c r="I2060" s="1785"/>
    </row>
    <row r="2061" spans="1:9" ht="15.75">
      <c r="A2061" s="1783" t="s">
        <v>188</v>
      </c>
      <c r="B2061" s="1784"/>
      <c r="C2061" s="1784"/>
      <c r="D2061" s="1784"/>
      <c r="E2061" s="1784"/>
      <c r="F2061" s="1784"/>
      <c r="G2061" s="1784"/>
      <c r="H2061" s="1784"/>
      <c r="I2061" s="1785"/>
    </row>
    <row r="2062" spans="1:9" ht="15.75" thickBot="1">
      <c r="A2062" s="1846" t="s">
        <v>279</v>
      </c>
      <c r="B2062" s="1847"/>
      <c r="C2062" s="1847"/>
      <c r="D2062" s="1847"/>
      <c r="E2062" s="1847"/>
      <c r="F2062" s="1847"/>
      <c r="G2062" s="1847"/>
      <c r="H2062" s="1847"/>
      <c r="I2062" s="1848"/>
    </row>
    <row r="2063" spans="1:9" ht="43.5" thickBot="1">
      <c r="A2063" s="348" t="s">
        <v>223</v>
      </c>
      <c r="B2063" s="347" t="s">
        <v>222</v>
      </c>
      <c r="C2063" s="1513" t="s">
        <v>221</v>
      </c>
      <c r="D2063" s="428" t="s">
        <v>220</v>
      </c>
      <c r="E2063" s="345" t="s">
        <v>138</v>
      </c>
      <c r="F2063" s="222" t="s">
        <v>909</v>
      </c>
      <c r="G2063" s="223" t="s">
        <v>908</v>
      </c>
      <c r="H2063" s="222" t="s">
        <v>888</v>
      </c>
      <c r="I2063" s="221" t="s">
        <v>882</v>
      </c>
    </row>
    <row r="2064" spans="1:9">
      <c r="A2064" s="685">
        <v>20000000</v>
      </c>
      <c r="B2064" s="684"/>
      <c r="C2064" s="1527"/>
      <c r="D2064" s="683"/>
      <c r="E2064" s="691" t="s">
        <v>186</v>
      </c>
      <c r="F2064" s="681"/>
      <c r="G2064" s="680"/>
      <c r="H2064" s="312"/>
      <c r="I2064" s="679"/>
    </row>
    <row r="2065" spans="1:9">
      <c r="A2065" s="425">
        <v>21000000</v>
      </c>
      <c r="B2065" s="424"/>
      <c r="C2065" s="1528"/>
      <c r="D2065" s="322"/>
      <c r="E2065" s="690" t="s">
        <v>149</v>
      </c>
      <c r="F2065" s="206"/>
      <c r="G2065" s="501"/>
      <c r="H2065" s="205"/>
      <c r="I2065" s="500"/>
    </row>
    <row r="2066" spans="1:9">
      <c r="A2066" s="425">
        <v>21010000</v>
      </c>
      <c r="B2066" s="424"/>
      <c r="C2066" s="1528"/>
      <c r="D2066" s="322"/>
      <c r="E2066" s="331" t="s">
        <v>185</v>
      </c>
      <c r="F2066" s="206"/>
      <c r="G2066" s="501"/>
      <c r="H2066" s="205"/>
      <c r="I2066" s="500"/>
    </row>
    <row r="2067" spans="1:9">
      <c r="A2067" s="326">
        <v>21010103</v>
      </c>
      <c r="B2067" s="285"/>
      <c r="C2067" s="1530"/>
      <c r="D2067" s="157">
        <v>31931500</v>
      </c>
      <c r="E2067" s="426" t="s">
        <v>184</v>
      </c>
      <c r="F2067" s="407"/>
      <c r="G2067" s="204"/>
      <c r="H2067" s="312">
        <f>G2067/12*9</f>
        <v>0</v>
      </c>
      <c r="I2067" s="337"/>
    </row>
    <row r="2068" spans="1:9">
      <c r="A2068" s="326" t="s">
        <v>275</v>
      </c>
      <c r="B2068" s="285" t="s">
        <v>63</v>
      </c>
      <c r="C2068" s="1530"/>
      <c r="D2068" s="157">
        <v>31931500</v>
      </c>
      <c r="E2068" s="426" t="s">
        <v>183</v>
      </c>
      <c r="F2068" s="143">
        <f t="shared" ref="F2068" si="159">SUM(G2068/12*11)</f>
        <v>498102.91666666669</v>
      </c>
      <c r="G2068" s="204">
        <v>543385</v>
      </c>
      <c r="H2068" s="312">
        <f>G2068/12*9</f>
        <v>407538.75</v>
      </c>
      <c r="I2068" s="337">
        <f>SUM(G2068*110%)</f>
        <v>597723.5</v>
      </c>
    </row>
    <row r="2069" spans="1:9">
      <c r="A2069" s="326" t="s">
        <v>274</v>
      </c>
      <c r="B2069" s="285"/>
      <c r="C2069" s="1530"/>
      <c r="D2069" s="157">
        <v>31931500</v>
      </c>
      <c r="E2069" s="426" t="s">
        <v>273</v>
      </c>
      <c r="F2069" s="407"/>
      <c r="G2069" s="204"/>
      <c r="H2069" s="312">
        <f>G2069/12*9</f>
        <v>0</v>
      </c>
      <c r="I2069" s="319"/>
    </row>
    <row r="2070" spans="1:9">
      <c r="A2070" s="327">
        <v>21010106</v>
      </c>
      <c r="B2070" s="285"/>
      <c r="C2070" s="1530"/>
      <c r="D2070" s="157">
        <v>31931500</v>
      </c>
      <c r="E2070" s="426" t="s">
        <v>181</v>
      </c>
      <c r="F2070" s="407"/>
      <c r="G2070" s="204"/>
      <c r="H2070" s="312">
        <f>G2070/12*9</f>
        <v>0</v>
      </c>
      <c r="I2070" s="319"/>
    </row>
    <row r="2071" spans="1:9">
      <c r="A2071" s="334"/>
      <c r="B2071" s="285"/>
      <c r="C2071" s="1530"/>
      <c r="D2071" s="157">
        <v>31931500</v>
      </c>
      <c r="E2071" s="325" t="s">
        <v>180</v>
      </c>
      <c r="F2071" s="407"/>
      <c r="G2071" s="204">
        <v>998765.98</v>
      </c>
      <c r="H2071" s="312">
        <v>0</v>
      </c>
      <c r="I2071" s="328">
        <v>960000</v>
      </c>
    </row>
    <row r="2072" spans="1:9">
      <c r="A2072" s="498"/>
      <c r="B2072" s="333"/>
      <c r="C2072" s="1530"/>
      <c r="D2072" s="332"/>
      <c r="E2072" s="331" t="s">
        <v>179</v>
      </c>
      <c r="F2072" s="163"/>
      <c r="G2072" s="330">
        <v>420000</v>
      </c>
      <c r="H2072" s="329"/>
      <c r="I2072" s="489">
        <v>0</v>
      </c>
    </row>
    <row r="2073" spans="1:9">
      <c r="A2073" s="425">
        <v>21020300</v>
      </c>
      <c r="B2073" s="424"/>
      <c r="C2073" s="1528"/>
      <c r="D2073" s="322"/>
      <c r="E2073" s="1657" t="s">
        <v>178</v>
      </c>
      <c r="F2073" s="407"/>
      <c r="G2073" s="204"/>
      <c r="H2073" s="406"/>
      <c r="I2073" s="319"/>
    </row>
    <row r="2074" spans="1:9">
      <c r="A2074" s="326">
        <v>21020301</v>
      </c>
      <c r="B2074" s="285"/>
      <c r="C2074" s="1530"/>
      <c r="D2074" s="157">
        <v>31931500</v>
      </c>
      <c r="E2074" s="325" t="s">
        <v>171</v>
      </c>
      <c r="F2074" s="407"/>
      <c r="G2074" s="204"/>
      <c r="H2074" s="312">
        <f t="shared" ref="H2074:H2081" si="160">G2074/12*9</f>
        <v>0</v>
      </c>
      <c r="I2074" s="319"/>
    </row>
    <row r="2075" spans="1:9">
      <c r="A2075" s="326">
        <v>21020302</v>
      </c>
      <c r="B2075" s="285"/>
      <c r="C2075" s="1530"/>
      <c r="D2075" s="157">
        <v>31931500</v>
      </c>
      <c r="E2075" s="325" t="s">
        <v>169</v>
      </c>
      <c r="F2075" s="407"/>
      <c r="G2075" s="204"/>
      <c r="H2075" s="312">
        <f t="shared" si="160"/>
        <v>0</v>
      </c>
      <c r="I2075" s="319"/>
    </row>
    <row r="2076" spans="1:9">
      <c r="A2076" s="326">
        <v>21020303</v>
      </c>
      <c r="B2076" s="285"/>
      <c r="C2076" s="1530"/>
      <c r="D2076" s="157">
        <v>31931500</v>
      </c>
      <c r="E2076" s="325" t="s">
        <v>167</v>
      </c>
      <c r="F2076" s="407"/>
      <c r="G2076" s="204"/>
      <c r="H2076" s="312">
        <f t="shared" si="160"/>
        <v>0</v>
      </c>
      <c r="I2076" s="319"/>
    </row>
    <row r="2077" spans="1:9">
      <c r="A2077" s="326">
        <v>21020304</v>
      </c>
      <c r="B2077" s="285"/>
      <c r="C2077" s="1530"/>
      <c r="D2077" s="157">
        <v>31931500</v>
      </c>
      <c r="E2077" s="325" t="s">
        <v>165</v>
      </c>
      <c r="F2077" s="407"/>
      <c r="G2077" s="204"/>
      <c r="H2077" s="312">
        <f t="shared" si="160"/>
        <v>0</v>
      </c>
      <c r="I2077" s="319"/>
    </row>
    <row r="2078" spans="1:9">
      <c r="A2078" s="326">
        <v>21020312</v>
      </c>
      <c r="B2078" s="285"/>
      <c r="C2078" s="1530"/>
      <c r="D2078" s="157">
        <v>31931500</v>
      </c>
      <c r="E2078" s="325" t="s">
        <v>163</v>
      </c>
      <c r="F2078" s="407"/>
      <c r="G2078" s="204"/>
      <c r="H2078" s="312">
        <f t="shared" si="160"/>
        <v>0</v>
      </c>
      <c r="I2078" s="319"/>
    </row>
    <row r="2079" spans="1:9">
      <c r="A2079" s="326">
        <v>21020315</v>
      </c>
      <c r="B2079" s="285"/>
      <c r="C2079" s="1530"/>
      <c r="D2079" s="157">
        <v>31931500</v>
      </c>
      <c r="E2079" s="325" t="s">
        <v>161</v>
      </c>
      <c r="F2079" s="407"/>
      <c r="G2079" s="204"/>
      <c r="H2079" s="312">
        <f t="shared" si="160"/>
        <v>0</v>
      </c>
      <c r="I2079" s="319"/>
    </row>
    <row r="2080" spans="1:9">
      <c r="A2080" s="326" t="s">
        <v>272</v>
      </c>
      <c r="B2080" s="285"/>
      <c r="C2080" s="1530"/>
      <c r="D2080" s="157">
        <v>31931500</v>
      </c>
      <c r="E2080" s="325" t="s">
        <v>177</v>
      </c>
      <c r="F2080" s="407"/>
      <c r="G2080" s="204"/>
      <c r="H2080" s="312">
        <f t="shared" si="160"/>
        <v>0</v>
      </c>
      <c r="I2080" s="319"/>
    </row>
    <row r="2081" spans="1:9">
      <c r="A2081" s="326" t="s">
        <v>271</v>
      </c>
      <c r="B2081" s="285"/>
      <c r="C2081" s="1530"/>
      <c r="D2081" s="157">
        <v>31931500</v>
      </c>
      <c r="E2081" s="325" t="s">
        <v>176</v>
      </c>
      <c r="F2081" s="407"/>
      <c r="G2081" s="204"/>
      <c r="H2081" s="312">
        <f t="shared" si="160"/>
        <v>0</v>
      </c>
      <c r="I2081" s="319"/>
    </row>
    <row r="2082" spans="1:9">
      <c r="A2082" s="326" t="s">
        <v>270</v>
      </c>
      <c r="B2082" s="285"/>
      <c r="C2082" s="1530"/>
      <c r="D2082" s="157">
        <v>31931500</v>
      </c>
      <c r="E2082" s="325" t="s">
        <v>175</v>
      </c>
      <c r="F2082" s="407"/>
      <c r="G2082" s="204"/>
      <c r="H2082" s="406"/>
      <c r="I2082" s="319"/>
    </row>
    <row r="2083" spans="1:9">
      <c r="A2083" s="425">
        <v>21020400</v>
      </c>
      <c r="B2083" s="424"/>
      <c r="C2083" s="1528"/>
      <c r="D2083" s="322"/>
      <c r="E2083" s="331" t="s">
        <v>174</v>
      </c>
      <c r="F2083" s="407"/>
      <c r="G2083" s="204"/>
      <c r="H2083" s="406"/>
      <c r="I2083" s="319"/>
    </row>
    <row r="2084" spans="1:9">
      <c r="A2084" s="326">
        <v>21020401</v>
      </c>
      <c r="B2084" s="285" t="s">
        <v>63</v>
      </c>
      <c r="C2084" s="1530"/>
      <c r="D2084" s="157">
        <v>31931500</v>
      </c>
      <c r="E2084" s="325" t="s">
        <v>171</v>
      </c>
      <c r="F2084" s="143">
        <f t="shared" ref="F2084:F2089" si="161">SUM(G2084/12*11)</f>
        <v>174336.25</v>
      </c>
      <c r="G2084" s="204">
        <v>190185</v>
      </c>
      <c r="H2084" s="312">
        <f t="shared" ref="H2084:H2089" si="162">G2084/12*9</f>
        <v>142638.75</v>
      </c>
      <c r="I2084" s="337">
        <f t="shared" ref="I2084:I2090" si="163">SUM(G2084*110%)</f>
        <v>209203.50000000003</v>
      </c>
    </row>
    <row r="2085" spans="1:9">
      <c r="A2085" s="326">
        <v>21020402</v>
      </c>
      <c r="B2085" s="285" t="s">
        <v>63</v>
      </c>
      <c r="C2085" s="1530"/>
      <c r="D2085" s="157">
        <v>31931500</v>
      </c>
      <c r="E2085" s="325" t="s">
        <v>169</v>
      </c>
      <c r="F2085" s="143">
        <f t="shared" si="161"/>
        <v>99620.583333333328</v>
      </c>
      <c r="G2085" s="204">
        <v>108677</v>
      </c>
      <c r="H2085" s="312">
        <f t="shared" si="162"/>
        <v>81507.75</v>
      </c>
      <c r="I2085" s="337">
        <f t="shared" si="163"/>
        <v>119544.70000000001</v>
      </c>
    </row>
    <row r="2086" spans="1:9">
      <c r="A2086" s="326">
        <v>21020403</v>
      </c>
      <c r="B2086" s="285" t="s">
        <v>63</v>
      </c>
      <c r="C2086" s="1530"/>
      <c r="D2086" s="157">
        <v>31931500</v>
      </c>
      <c r="E2086" s="325" t="s">
        <v>167</v>
      </c>
      <c r="F2086" s="143">
        <f t="shared" si="161"/>
        <v>9504</v>
      </c>
      <c r="G2086" s="204">
        <v>10368</v>
      </c>
      <c r="H2086" s="312">
        <f t="shared" si="162"/>
        <v>7776</v>
      </c>
      <c r="I2086" s="337">
        <f t="shared" si="163"/>
        <v>11404.800000000001</v>
      </c>
    </row>
    <row r="2087" spans="1:9">
      <c r="A2087" s="326">
        <v>21020404</v>
      </c>
      <c r="B2087" s="285" t="s">
        <v>63</v>
      </c>
      <c r="C2087" s="1530"/>
      <c r="D2087" s="157">
        <v>31931500</v>
      </c>
      <c r="E2087" s="325" t="s">
        <v>165</v>
      </c>
      <c r="F2087" s="143">
        <f t="shared" si="161"/>
        <v>24904.916666666668</v>
      </c>
      <c r="G2087" s="204">
        <v>27169</v>
      </c>
      <c r="H2087" s="312">
        <f t="shared" si="162"/>
        <v>20376.75</v>
      </c>
      <c r="I2087" s="337">
        <f t="shared" si="163"/>
        <v>29885.9</v>
      </c>
    </row>
    <row r="2088" spans="1:9">
      <c r="A2088" s="326">
        <v>21020412</v>
      </c>
      <c r="B2088" s="285"/>
      <c r="C2088" s="1530"/>
      <c r="D2088" s="157">
        <v>31931500</v>
      </c>
      <c r="E2088" s="325" t="s">
        <v>163</v>
      </c>
      <c r="F2088" s="143">
        <f t="shared" si="161"/>
        <v>0</v>
      </c>
      <c r="G2088" s="204"/>
      <c r="H2088" s="312">
        <f t="shared" si="162"/>
        <v>0</v>
      </c>
      <c r="I2088" s="337">
        <f t="shared" si="163"/>
        <v>0</v>
      </c>
    </row>
    <row r="2089" spans="1:9">
      <c r="A2089" s="326">
        <v>21020415</v>
      </c>
      <c r="B2089" s="285" t="s">
        <v>63</v>
      </c>
      <c r="C2089" s="1530"/>
      <c r="D2089" s="157">
        <v>31931500</v>
      </c>
      <c r="E2089" s="325" t="s">
        <v>161</v>
      </c>
      <c r="F2089" s="143">
        <f t="shared" si="161"/>
        <v>51304.916666666664</v>
      </c>
      <c r="G2089" s="204">
        <v>55969</v>
      </c>
      <c r="H2089" s="312">
        <f t="shared" si="162"/>
        <v>41976.75</v>
      </c>
      <c r="I2089" s="337">
        <f t="shared" si="163"/>
        <v>61565.9</v>
      </c>
    </row>
    <row r="2090" spans="1:9">
      <c r="A2090" s="425">
        <v>21020500</v>
      </c>
      <c r="B2090" s="424"/>
      <c r="C2090" s="1528"/>
      <c r="D2090" s="322"/>
      <c r="E2090" s="331" t="s">
        <v>173</v>
      </c>
      <c r="F2090" s="407"/>
      <c r="G2090" s="204"/>
      <c r="H2090" s="406"/>
      <c r="I2090" s="337">
        <f t="shared" si="163"/>
        <v>0</v>
      </c>
    </row>
    <row r="2091" spans="1:9">
      <c r="A2091" s="326">
        <v>21020501</v>
      </c>
      <c r="B2091" s="285"/>
      <c r="C2091" s="1530"/>
      <c r="D2091" s="157">
        <v>31931500</v>
      </c>
      <c r="E2091" s="325" t="s">
        <v>171</v>
      </c>
      <c r="F2091" s="407"/>
      <c r="G2091" s="204"/>
      <c r="H2091" s="312">
        <f t="shared" ref="H2091:H2096" si="164">G2091/12*9</f>
        <v>0</v>
      </c>
      <c r="I2091" s="319"/>
    </row>
    <row r="2092" spans="1:9">
      <c r="A2092" s="423">
        <v>21020502</v>
      </c>
      <c r="B2092" s="285"/>
      <c r="C2092" s="1532"/>
      <c r="D2092" s="157">
        <v>31931500</v>
      </c>
      <c r="E2092" s="325" t="s">
        <v>169</v>
      </c>
      <c r="F2092" s="407"/>
      <c r="G2092" s="204"/>
      <c r="H2092" s="312">
        <f t="shared" si="164"/>
        <v>0</v>
      </c>
      <c r="I2092" s="319"/>
    </row>
    <row r="2093" spans="1:9">
      <c r="A2093" s="423">
        <v>21020503</v>
      </c>
      <c r="B2093" s="285"/>
      <c r="C2093" s="1532"/>
      <c r="D2093" s="157">
        <v>31931500</v>
      </c>
      <c r="E2093" s="325" t="s">
        <v>167</v>
      </c>
      <c r="F2093" s="407"/>
      <c r="G2093" s="204"/>
      <c r="H2093" s="312">
        <f t="shared" si="164"/>
        <v>0</v>
      </c>
      <c r="I2093" s="319"/>
    </row>
    <row r="2094" spans="1:9">
      <c r="A2094" s="423">
        <v>21020504</v>
      </c>
      <c r="B2094" s="285"/>
      <c r="C2094" s="1532"/>
      <c r="D2094" s="157">
        <v>31931500</v>
      </c>
      <c r="E2094" s="325" t="s">
        <v>165</v>
      </c>
      <c r="F2094" s="407"/>
      <c r="G2094" s="204"/>
      <c r="H2094" s="312">
        <f t="shared" si="164"/>
        <v>0</v>
      </c>
      <c r="I2094" s="319"/>
    </row>
    <row r="2095" spans="1:9">
      <c r="A2095" s="423">
        <v>21020512</v>
      </c>
      <c r="B2095" s="285"/>
      <c r="C2095" s="1532"/>
      <c r="D2095" s="157">
        <v>31931500</v>
      </c>
      <c r="E2095" s="325" t="s">
        <v>163</v>
      </c>
      <c r="F2095" s="407"/>
      <c r="G2095" s="204"/>
      <c r="H2095" s="312">
        <f t="shared" si="164"/>
        <v>0</v>
      </c>
      <c r="I2095" s="319"/>
    </row>
    <row r="2096" spans="1:9">
      <c r="A2096" s="423">
        <v>21020515</v>
      </c>
      <c r="B2096" s="285"/>
      <c r="C2096" s="1532"/>
      <c r="D2096" s="157">
        <v>31931500</v>
      </c>
      <c r="E2096" s="325" t="s">
        <v>161</v>
      </c>
      <c r="F2096" s="407"/>
      <c r="G2096" s="204"/>
      <c r="H2096" s="312">
        <f t="shared" si="164"/>
        <v>0</v>
      </c>
      <c r="I2096" s="319"/>
    </row>
    <row r="2097" spans="1:9">
      <c r="A2097" s="499">
        <v>21020600</v>
      </c>
      <c r="B2097" s="421"/>
      <c r="C2097" s="1531"/>
      <c r="D2097" s="316"/>
      <c r="E2097" s="331" t="s">
        <v>160</v>
      </c>
      <c r="F2097" s="407"/>
      <c r="G2097" s="204"/>
      <c r="H2097" s="406"/>
      <c r="I2097" s="319"/>
    </row>
    <row r="2098" spans="1:9">
      <c r="A2098" s="498">
        <v>21020605</v>
      </c>
      <c r="B2098" s="285"/>
      <c r="C2098" s="1532"/>
      <c r="D2098" s="157">
        <v>31931500</v>
      </c>
      <c r="E2098" s="426" t="s">
        <v>159</v>
      </c>
      <c r="F2098" s="407"/>
      <c r="G2098" s="204"/>
      <c r="H2098" s="312">
        <f>G2098/12*9</f>
        <v>0</v>
      </c>
      <c r="I2098" s="319"/>
    </row>
    <row r="2099" spans="1:9">
      <c r="A2099" s="418">
        <v>22020000</v>
      </c>
      <c r="B2099" s="408"/>
      <c r="C2099" s="1533"/>
      <c r="D2099" s="303"/>
      <c r="E2099" s="417" t="s">
        <v>148</v>
      </c>
      <c r="F2099" s="407"/>
      <c r="G2099" s="204"/>
      <c r="H2099" s="406"/>
      <c r="I2099" s="319"/>
    </row>
    <row r="2100" spans="1:9">
      <c r="A2100" s="418">
        <v>22020100</v>
      </c>
      <c r="B2100" s="408"/>
      <c r="C2100" s="1533"/>
      <c r="D2100" s="303"/>
      <c r="E2100" s="417" t="s">
        <v>158</v>
      </c>
      <c r="F2100" s="407"/>
      <c r="G2100" s="204"/>
      <c r="H2100" s="406"/>
      <c r="I2100" s="319"/>
    </row>
    <row r="2101" spans="1:9">
      <c r="A2101" s="71">
        <v>22020101</v>
      </c>
      <c r="B2101" s="285" t="s">
        <v>63</v>
      </c>
      <c r="C2101" s="1591"/>
      <c r="D2101" s="157">
        <v>31931500</v>
      </c>
      <c r="E2101" s="308" t="s">
        <v>157</v>
      </c>
      <c r="F2101" s="689"/>
      <c r="G2101" s="204">
        <v>200000</v>
      </c>
      <c r="H2101" s="688"/>
      <c r="I2101" s="319">
        <v>200000</v>
      </c>
    </row>
    <row r="2102" spans="1:9">
      <c r="A2102" s="71">
        <v>22020102</v>
      </c>
      <c r="B2102" s="285"/>
      <c r="C2102" s="1591"/>
      <c r="D2102" s="157">
        <v>31931500</v>
      </c>
      <c r="E2102" s="308" t="s">
        <v>156</v>
      </c>
      <c r="F2102" s="307"/>
      <c r="G2102" s="204"/>
      <c r="H2102" s="305"/>
      <c r="I2102" s="319"/>
    </row>
    <row r="2103" spans="1:9">
      <c r="A2103" s="71">
        <v>22020103</v>
      </c>
      <c r="B2103" s="285"/>
      <c r="C2103" s="1591"/>
      <c r="D2103" s="157">
        <v>31931500</v>
      </c>
      <c r="E2103" s="1459" t="s">
        <v>155</v>
      </c>
      <c r="F2103" s="689"/>
      <c r="G2103" s="204"/>
      <c r="H2103" s="688"/>
      <c r="I2103" s="319"/>
    </row>
    <row r="2104" spans="1:9">
      <c r="A2104" s="71">
        <v>22020104</v>
      </c>
      <c r="B2104" s="285"/>
      <c r="C2104" s="1591"/>
      <c r="D2104" s="157">
        <v>31931500</v>
      </c>
      <c r="E2104" s="308" t="s">
        <v>154</v>
      </c>
      <c r="F2104" s="689"/>
      <c r="G2104" s="204"/>
      <c r="H2104" s="688"/>
      <c r="I2104" s="319"/>
    </row>
    <row r="2105" spans="1:9">
      <c r="A2105" s="418">
        <v>22020300</v>
      </c>
      <c r="B2105" s="408"/>
      <c r="C2105" s="1533"/>
      <c r="D2105" s="303"/>
      <c r="E2105" s="1464" t="s">
        <v>196</v>
      </c>
      <c r="F2105" s="407"/>
      <c r="G2105" s="204"/>
      <c r="H2105" s="406"/>
      <c r="I2105" s="319"/>
    </row>
    <row r="2106" spans="1:9">
      <c r="A2106" s="488">
        <v>22020313</v>
      </c>
      <c r="B2106" s="285" t="s">
        <v>63</v>
      </c>
      <c r="C2106" s="1515"/>
      <c r="D2106" s="157">
        <v>31931500</v>
      </c>
      <c r="E2106" s="487" t="s">
        <v>216</v>
      </c>
      <c r="F2106" s="407"/>
      <c r="G2106" s="204">
        <v>150000</v>
      </c>
      <c r="H2106" s="406"/>
      <c r="I2106" s="319">
        <v>150000</v>
      </c>
    </row>
    <row r="2107" spans="1:9" ht="30">
      <c r="A2107" s="418">
        <v>22020700</v>
      </c>
      <c r="B2107" s="408"/>
      <c r="C2107" s="1533"/>
      <c r="D2107" s="303"/>
      <c r="E2107" s="548" t="s">
        <v>278</v>
      </c>
      <c r="F2107" s="407"/>
      <c r="G2107" s="204"/>
      <c r="H2107" s="406"/>
      <c r="I2107" s="319"/>
    </row>
    <row r="2108" spans="1:9" ht="15.75" thickBot="1">
      <c r="A2108" s="516">
        <v>22020706</v>
      </c>
      <c r="B2108" s="285" t="s">
        <v>63</v>
      </c>
      <c r="C2108" s="1534"/>
      <c r="D2108" s="284">
        <v>31931500</v>
      </c>
      <c r="E2108" s="515" t="s">
        <v>277</v>
      </c>
      <c r="F2108" s="403"/>
      <c r="G2108" s="402">
        <v>500000</v>
      </c>
      <c r="H2108" s="401">
        <v>0</v>
      </c>
      <c r="I2108" s="400">
        <v>500000</v>
      </c>
    </row>
    <row r="2109" spans="1:9" ht="15.75" thickBot="1">
      <c r="A2109" s="482"/>
      <c r="B2109" s="398"/>
      <c r="C2109" s="1535"/>
      <c r="D2109" s="397"/>
      <c r="E2109" s="610" t="s">
        <v>207</v>
      </c>
      <c r="F2109" s="480">
        <f>SUM(F2067:F2098)</f>
        <v>857773.58333333337</v>
      </c>
      <c r="G2109" s="479">
        <f>SUM(G2067:G2098)</f>
        <v>2354518.98</v>
      </c>
      <c r="H2109" s="478">
        <f>SUM(H2067:H2098)</f>
        <v>701814.75</v>
      </c>
      <c r="I2109" s="477">
        <f>SUM(I2067:I2098)</f>
        <v>1989328.2999999998</v>
      </c>
    </row>
    <row r="2110" spans="1:9" ht="15.75" thickBot="1">
      <c r="A2110" s="438"/>
      <c r="B2110" s="390"/>
      <c r="C2110" s="1525"/>
      <c r="D2110" s="276"/>
      <c r="E2110" s="660" t="s">
        <v>148</v>
      </c>
      <c r="F2110" s="475">
        <f>SUM(F2101:F2108)</f>
        <v>0</v>
      </c>
      <c r="G2110" s="474">
        <f>SUM(G2101:G2108)</f>
        <v>850000</v>
      </c>
      <c r="H2110" s="473">
        <f>SUM(H2101:H2108)</f>
        <v>0</v>
      </c>
      <c r="I2110" s="472">
        <f>SUM(I2101:I2108)</f>
        <v>850000</v>
      </c>
    </row>
    <row r="2111" spans="1:9" ht="16.5" thickBot="1">
      <c r="A2111" s="514"/>
      <c r="B2111" s="687"/>
      <c r="C2111" s="1603"/>
      <c r="D2111" s="385"/>
      <c r="E2111" s="686" t="s">
        <v>0</v>
      </c>
      <c r="F2111" s="512">
        <f>SUM(F2109:F2110)</f>
        <v>857773.58333333337</v>
      </c>
      <c r="G2111" s="511">
        <f>SUM(G2109:G2110)</f>
        <v>3204518.98</v>
      </c>
      <c r="H2111" s="510">
        <f>SUM(H2109:H2110)</f>
        <v>701814.75</v>
      </c>
      <c r="I2111" s="509">
        <f>SUM(I2109:I2110)</f>
        <v>2839328.3</v>
      </c>
    </row>
    <row r="2112" spans="1:9" ht="15.75">
      <c r="A2112" s="1819" t="s">
        <v>144</v>
      </c>
      <c r="B2112" s="1820"/>
      <c r="C2112" s="1820"/>
      <c r="D2112" s="1820"/>
      <c r="E2112" s="1820"/>
      <c r="F2112" s="1820"/>
      <c r="G2112" s="1820"/>
      <c r="H2112" s="1820"/>
      <c r="I2112" s="1821"/>
    </row>
    <row r="2113" spans="1:9" ht="15.75">
      <c r="A2113" s="1783" t="s">
        <v>143</v>
      </c>
      <c r="B2113" s="1784"/>
      <c r="C2113" s="1784"/>
      <c r="D2113" s="1784"/>
      <c r="E2113" s="1784"/>
      <c r="F2113" s="1784"/>
      <c r="G2113" s="1784"/>
      <c r="H2113" s="1784"/>
      <c r="I2113" s="1785"/>
    </row>
    <row r="2114" spans="1:9" ht="15.75">
      <c r="A2114" s="1783" t="s">
        <v>883</v>
      </c>
      <c r="B2114" s="1784"/>
      <c r="C2114" s="1784"/>
      <c r="D2114" s="1784"/>
      <c r="E2114" s="1784"/>
      <c r="F2114" s="1784"/>
      <c r="G2114" s="1784"/>
      <c r="H2114" s="1784"/>
      <c r="I2114" s="1785"/>
    </row>
    <row r="2115" spans="1:9" ht="15.75">
      <c r="A2115" s="1783" t="s">
        <v>188</v>
      </c>
      <c r="B2115" s="1784"/>
      <c r="C2115" s="1784"/>
      <c r="D2115" s="1784"/>
      <c r="E2115" s="1784"/>
      <c r="F2115" s="1784"/>
      <c r="G2115" s="1784"/>
      <c r="H2115" s="1784"/>
      <c r="I2115" s="1785"/>
    </row>
    <row r="2116" spans="1:9" ht="15.75" thickBot="1">
      <c r="A2116" s="1834" t="s">
        <v>276</v>
      </c>
      <c r="B2116" s="1835"/>
      <c r="C2116" s="1835"/>
      <c r="D2116" s="1835"/>
      <c r="E2116" s="1835"/>
      <c r="F2116" s="1835"/>
      <c r="G2116" s="1835"/>
      <c r="H2116" s="1835"/>
      <c r="I2116" s="1836"/>
    </row>
    <row r="2117" spans="1:9" ht="43.5" thickBot="1">
      <c r="A2117" s="348" t="s">
        <v>223</v>
      </c>
      <c r="B2117" s="347" t="s">
        <v>222</v>
      </c>
      <c r="C2117" s="1513" t="s">
        <v>221</v>
      </c>
      <c r="D2117" s="428" t="s">
        <v>220</v>
      </c>
      <c r="E2117" s="345" t="s">
        <v>138</v>
      </c>
      <c r="F2117" s="222" t="s">
        <v>909</v>
      </c>
      <c r="G2117" s="223" t="s">
        <v>908</v>
      </c>
      <c r="H2117" s="222" t="s">
        <v>888</v>
      </c>
      <c r="I2117" s="221" t="s">
        <v>882</v>
      </c>
    </row>
    <row r="2118" spans="1:9">
      <c r="A2118" s="685">
        <v>20000000</v>
      </c>
      <c r="B2118" s="684"/>
      <c r="C2118" s="1527"/>
      <c r="D2118" s="683"/>
      <c r="E2118" s="682" t="s">
        <v>186</v>
      </c>
      <c r="F2118" s="681"/>
      <c r="G2118" s="680"/>
      <c r="H2118" s="312"/>
      <c r="I2118" s="679"/>
    </row>
    <row r="2119" spans="1:9">
      <c r="A2119" s="425">
        <v>21000000</v>
      </c>
      <c r="B2119" s="424"/>
      <c r="C2119" s="1528"/>
      <c r="D2119" s="322"/>
      <c r="E2119" s="331" t="s">
        <v>149</v>
      </c>
      <c r="F2119" s="206"/>
      <c r="G2119" s="501"/>
      <c r="H2119" s="205"/>
      <c r="I2119" s="500"/>
    </row>
    <row r="2120" spans="1:9">
      <c r="A2120" s="425">
        <v>21010000</v>
      </c>
      <c r="B2120" s="424"/>
      <c r="C2120" s="1528"/>
      <c r="D2120" s="322"/>
      <c r="E2120" s="677" t="s">
        <v>185</v>
      </c>
      <c r="F2120" s="206"/>
      <c r="G2120" s="501"/>
      <c r="H2120" s="205"/>
      <c r="I2120" s="500"/>
    </row>
    <row r="2121" spans="1:9">
      <c r="A2121" s="326">
        <v>21010103</v>
      </c>
      <c r="B2121" s="285"/>
      <c r="C2121" s="1530"/>
      <c r="D2121" s="157">
        <v>31931500</v>
      </c>
      <c r="E2121" s="678" t="s">
        <v>184</v>
      </c>
      <c r="F2121" s="143"/>
      <c r="G2121" s="144"/>
      <c r="H2121" s="312">
        <f>G2121/12*9</f>
        <v>0</v>
      </c>
      <c r="I2121" s="202"/>
    </row>
    <row r="2122" spans="1:9">
      <c r="A2122" s="326" t="s">
        <v>275</v>
      </c>
      <c r="B2122" s="285"/>
      <c r="C2122" s="1530"/>
      <c r="D2122" s="157">
        <v>31931500</v>
      </c>
      <c r="E2122" s="678" t="s">
        <v>183</v>
      </c>
      <c r="F2122" s="143">
        <f>G2122*11/12</f>
        <v>0</v>
      </c>
      <c r="G2122" s="144"/>
      <c r="H2122" s="312">
        <f>G2122/12*9</f>
        <v>0</v>
      </c>
      <c r="I2122" s="202"/>
    </row>
    <row r="2123" spans="1:9">
      <c r="A2123" s="326" t="s">
        <v>274</v>
      </c>
      <c r="B2123" s="285"/>
      <c r="C2123" s="1530"/>
      <c r="D2123" s="157">
        <v>31931500</v>
      </c>
      <c r="E2123" s="678" t="s">
        <v>273</v>
      </c>
      <c r="F2123" s="143">
        <f>G2123*8/12</f>
        <v>0</v>
      </c>
      <c r="G2123" s="144"/>
      <c r="H2123" s="312">
        <f>G2123/12*9</f>
        <v>0</v>
      </c>
      <c r="I2123" s="202"/>
    </row>
    <row r="2124" spans="1:9">
      <c r="A2124" s="327">
        <v>21010106</v>
      </c>
      <c r="B2124" s="285"/>
      <c r="C2124" s="1530"/>
      <c r="D2124" s="157">
        <v>31931500</v>
      </c>
      <c r="E2124" s="678" t="s">
        <v>181</v>
      </c>
      <c r="F2124" s="143"/>
      <c r="G2124" s="144"/>
      <c r="H2124" s="312">
        <f>G2124/12*9</f>
        <v>0</v>
      </c>
      <c r="I2124" s="202"/>
    </row>
    <row r="2125" spans="1:9">
      <c r="A2125" s="334"/>
      <c r="B2125" s="285"/>
      <c r="C2125" s="1530"/>
      <c r="D2125" s="157">
        <v>31931500</v>
      </c>
      <c r="E2125" s="676" t="s">
        <v>180</v>
      </c>
      <c r="F2125" s="143"/>
      <c r="G2125" s="144">
        <v>609098.21</v>
      </c>
      <c r="H2125" s="312">
        <v>0</v>
      </c>
      <c r="I2125" s="328">
        <v>960000</v>
      </c>
    </row>
    <row r="2126" spans="1:9">
      <c r="A2126" s="498"/>
      <c r="B2126" s="333"/>
      <c r="C2126" s="1530"/>
      <c r="D2126" s="332"/>
      <c r="E2126" s="331" t="s">
        <v>179</v>
      </c>
      <c r="F2126" s="163"/>
      <c r="G2126" s="330"/>
      <c r="H2126" s="329"/>
      <c r="I2126" s="489">
        <v>0</v>
      </c>
    </row>
    <row r="2127" spans="1:9">
      <c r="A2127" s="425">
        <v>21020300</v>
      </c>
      <c r="B2127" s="424"/>
      <c r="C2127" s="1528"/>
      <c r="D2127" s="322"/>
      <c r="E2127" s="1750" t="s">
        <v>178</v>
      </c>
      <c r="F2127" s="143"/>
      <c r="G2127" s="144"/>
      <c r="H2127" s="141"/>
      <c r="I2127" s="202"/>
    </row>
    <row r="2128" spans="1:9">
      <c r="A2128" s="326">
        <v>21020301</v>
      </c>
      <c r="B2128" s="285"/>
      <c r="C2128" s="1530"/>
      <c r="D2128" s="157">
        <v>31931500</v>
      </c>
      <c r="E2128" s="676" t="s">
        <v>171</v>
      </c>
      <c r="F2128" s="143"/>
      <c r="G2128" s="144"/>
      <c r="H2128" s="312">
        <f t="shared" ref="H2128:H2136" si="165">G2128/12*9</f>
        <v>0</v>
      </c>
      <c r="I2128" s="202"/>
    </row>
    <row r="2129" spans="1:9">
      <c r="A2129" s="326">
        <v>21020302</v>
      </c>
      <c r="B2129" s="285"/>
      <c r="C2129" s="1530"/>
      <c r="D2129" s="157">
        <v>31931500</v>
      </c>
      <c r="E2129" s="676" t="s">
        <v>169</v>
      </c>
      <c r="F2129" s="143"/>
      <c r="G2129" s="144"/>
      <c r="H2129" s="312">
        <f t="shared" si="165"/>
        <v>0</v>
      </c>
      <c r="I2129" s="202"/>
    </row>
    <row r="2130" spans="1:9">
      <c r="A2130" s="326">
        <v>21020303</v>
      </c>
      <c r="B2130" s="285"/>
      <c r="C2130" s="1530"/>
      <c r="D2130" s="157">
        <v>31931500</v>
      </c>
      <c r="E2130" s="676" t="s">
        <v>167</v>
      </c>
      <c r="F2130" s="143"/>
      <c r="G2130" s="144"/>
      <c r="H2130" s="312">
        <f t="shared" si="165"/>
        <v>0</v>
      </c>
      <c r="I2130" s="202"/>
    </row>
    <row r="2131" spans="1:9">
      <c r="A2131" s="326">
        <v>21020304</v>
      </c>
      <c r="B2131" s="285"/>
      <c r="C2131" s="1530"/>
      <c r="D2131" s="157">
        <v>31931500</v>
      </c>
      <c r="E2131" s="676" t="s">
        <v>165</v>
      </c>
      <c r="F2131" s="143"/>
      <c r="G2131" s="144"/>
      <c r="H2131" s="312">
        <f t="shared" si="165"/>
        <v>0</v>
      </c>
      <c r="I2131" s="202"/>
    </row>
    <row r="2132" spans="1:9">
      <c r="A2132" s="326">
        <v>21020312</v>
      </c>
      <c r="B2132" s="285"/>
      <c r="C2132" s="1530"/>
      <c r="D2132" s="157">
        <v>31931500</v>
      </c>
      <c r="E2132" s="676" t="s">
        <v>163</v>
      </c>
      <c r="F2132" s="143"/>
      <c r="G2132" s="144"/>
      <c r="H2132" s="312">
        <f t="shared" si="165"/>
        <v>0</v>
      </c>
      <c r="I2132" s="202"/>
    </row>
    <row r="2133" spans="1:9">
      <c r="A2133" s="326">
        <v>21020315</v>
      </c>
      <c r="B2133" s="285"/>
      <c r="C2133" s="1530"/>
      <c r="D2133" s="157">
        <v>31931500</v>
      </c>
      <c r="E2133" s="676" t="s">
        <v>161</v>
      </c>
      <c r="F2133" s="143"/>
      <c r="G2133" s="144"/>
      <c r="H2133" s="312">
        <f t="shared" si="165"/>
        <v>0</v>
      </c>
      <c r="I2133" s="202"/>
    </row>
    <row r="2134" spans="1:9">
      <c r="A2134" s="326" t="s">
        <v>272</v>
      </c>
      <c r="B2134" s="285"/>
      <c r="C2134" s="1530"/>
      <c r="D2134" s="157">
        <v>31931500</v>
      </c>
      <c r="E2134" s="676" t="s">
        <v>177</v>
      </c>
      <c r="F2134" s="143"/>
      <c r="G2134" s="144"/>
      <c r="H2134" s="312">
        <f t="shared" si="165"/>
        <v>0</v>
      </c>
      <c r="I2134" s="202"/>
    </row>
    <row r="2135" spans="1:9">
      <c r="A2135" s="326" t="s">
        <v>271</v>
      </c>
      <c r="B2135" s="285"/>
      <c r="C2135" s="1530"/>
      <c r="D2135" s="157">
        <v>31931500</v>
      </c>
      <c r="E2135" s="676" t="s">
        <v>176</v>
      </c>
      <c r="F2135" s="143"/>
      <c r="G2135" s="144"/>
      <c r="H2135" s="312">
        <f t="shared" si="165"/>
        <v>0</v>
      </c>
      <c r="I2135" s="202"/>
    </row>
    <row r="2136" spans="1:9">
      <c r="A2136" s="326" t="s">
        <v>270</v>
      </c>
      <c r="B2136" s="285"/>
      <c r="C2136" s="1530"/>
      <c r="D2136" s="157">
        <v>31931500</v>
      </c>
      <c r="E2136" s="676" t="s">
        <v>175</v>
      </c>
      <c r="F2136" s="143"/>
      <c r="G2136" s="144"/>
      <c r="H2136" s="312">
        <f t="shared" si="165"/>
        <v>0</v>
      </c>
      <c r="I2136" s="202"/>
    </row>
    <row r="2137" spans="1:9">
      <c r="A2137" s="425">
        <v>21020400</v>
      </c>
      <c r="B2137" s="424"/>
      <c r="C2137" s="1528"/>
      <c r="D2137" s="322"/>
      <c r="E2137" s="677" t="s">
        <v>174</v>
      </c>
      <c r="F2137" s="143"/>
      <c r="G2137" s="144"/>
      <c r="H2137" s="141"/>
      <c r="I2137" s="202"/>
    </row>
    <row r="2138" spans="1:9">
      <c r="A2138" s="326">
        <v>21020401</v>
      </c>
      <c r="B2138" s="285"/>
      <c r="C2138" s="1530"/>
      <c r="D2138" s="157">
        <v>31931500</v>
      </c>
      <c r="E2138" s="676" t="s">
        <v>171</v>
      </c>
      <c r="F2138" s="143">
        <f>G2138*8/12</f>
        <v>0</v>
      </c>
      <c r="G2138" s="144"/>
      <c r="H2138" s="312">
        <f t="shared" ref="H2138:H2143" si="166">G2138/12*9</f>
        <v>0</v>
      </c>
      <c r="I2138" s="202"/>
    </row>
    <row r="2139" spans="1:9">
      <c r="A2139" s="326">
        <v>21020402</v>
      </c>
      <c r="B2139" s="285"/>
      <c r="C2139" s="1530"/>
      <c r="D2139" s="157">
        <v>31931500</v>
      </c>
      <c r="E2139" s="676" t="s">
        <v>169</v>
      </c>
      <c r="F2139" s="143">
        <f>G2139*8/12</f>
        <v>0</v>
      </c>
      <c r="G2139" s="144"/>
      <c r="H2139" s="312">
        <f t="shared" si="166"/>
        <v>0</v>
      </c>
      <c r="I2139" s="202"/>
    </row>
    <row r="2140" spans="1:9">
      <c r="A2140" s="326">
        <v>21020403</v>
      </c>
      <c r="B2140" s="285"/>
      <c r="C2140" s="1530"/>
      <c r="D2140" s="157">
        <v>31931500</v>
      </c>
      <c r="E2140" s="676" t="s">
        <v>167</v>
      </c>
      <c r="F2140" s="143">
        <f>G2140*11/12</f>
        <v>0</v>
      </c>
      <c r="G2140" s="144"/>
      <c r="H2140" s="312">
        <f t="shared" si="166"/>
        <v>0</v>
      </c>
      <c r="I2140" s="202"/>
    </row>
    <row r="2141" spans="1:9">
      <c r="A2141" s="326">
        <v>21020404</v>
      </c>
      <c r="B2141" s="285"/>
      <c r="C2141" s="1530"/>
      <c r="D2141" s="157">
        <v>31931500</v>
      </c>
      <c r="E2141" s="676" t="s">
        <v>165</v>
      </c>
      <c r="F2141" s="143">
        <f>G2141*8/12</f>
        <v>0</v>
      </c>
      <c r="G2141" s="144"/>
      <c r="H2141" s="312">
        <f t="shared" si="166"/>
        <v>0</v>
      </c>
      <c r="I2141" s="202"/>
    </row>
    <row r="2142" spans="1:9">
      <c r="A2142" s="326">
        <v>21020412</v>
      </c>
      <c r="B2142" s="285"/>
      <c r="C2142" s="1530"/>
      <c r="D2142" s="157">
        <v>31931500</v>
      </c>
      <c r="E2142" s="676" t="s">
        <v>163</v>
      </c>
      <c r="F2142" s="143">
        <f>G2142*8/12</f>
        <v>0</v>
      </c>
      <c r="G2142" s="144"/>
      <c r="H2142" s="312">
        <f t="shared" si="166"/>
        <v>0</v>
      </c>
      <c r="I2142" s="202"/>
    </row>
    <row r="2143" spans="1:9">
      <c r="A2143" s="326">
        <v>21020415</v>
      </c>
      <c r="B2143" s="285"/>
      <c r="C2143" s="1530"/>
      <c r="D2143" s="157">
        <v>31931500</v>
      </c>
      <c r="E2143" s="676" t="s">
        <v>161</v>
      </c>
      <c r="F2143" s="143">
        <f>G2143*11/12</f>
        <v>0</v>
      </c>
      <c r="G2143" s="144"/>
      <c r="H2143" s="312">
        <f t="shared" si="166"/>
        <v>0</v>
      </c>
      <c r="I2143" s="202"/>
    </row>
    <row r="2144" spans="1:9">
      <c r="A2144" s="425">
        <v>21020500</v>
      </c>
      <c r="B2144" s="424"/>
      <c r="C2144" s="1528"/>
      <c r="D2144" s="322"/>
      <c r="E2144" s="677" t="s">
        <v>173</v>
      </c>
      <c r="F2144" s="143">
        <f t="shared" ref="F2144:F2150" si="167">G2144*8/12</f>
        <v>0</v>
      </c>
      <c r="G2144" s="144"/>
      <c r="H2144" s="141"/>
      <c r="I2144" s="202"/>
    </row>
    <row r="2145" spans="1:9">
      <c r="A2145" s="326">
        <v>21020501</v>
      </c>
      <c r="B2145" s="285"/>
      <c r="C2145" s="1530"/>
      <c r="D2145" s="157">
        <v>31931500</v>
      </c>
      <c r="E2145" s="676" t="s">
        <v>171</v>
      </c>
      <c r="F2145" s="143">
        <f t="shared" si="167"/>
        <v>0</v>
      </c>
      <c r="G2145" s="144"/>
      <c r="H2145" s="312">
        <f t="shared" ref="H2145:H2150" si="168">G2145/12*9</f>
        <v>0</v>
      </c>
      <c r="I2145" s="202"/>
    </row>
    <row r="2146" spans="1:9">
      <c r="A2146" s="423">
        <v>21020502</v>
      </c>
      <c r="B2146" s="285"/>
      <c r="C2146" s="1532"/>
      <c r="D2146" s="157">
        <v>31931500</v>
      </c>
      <c r="E2146" s="676" t="s">
        <v>169</v>
      </c>
      <c r="F2146" s="143">
        <f t="shared" si="167"/>
        <v>0</v>
      </c>
      <c r="G2146" s="144"/>
      <c r="H2146" s="312">
        <f t="shared" si="168"/>
        <v>0</v>
      </c>
      <c r="I2146" s="202"/>
    </row>
    <row r="2147" spans="1:9">
      <c r="A2147" s="423">
        <v>21020503</v>
      </c>
      <c r="B2147" s="285"/>
      <c r="C2147" s="1532"/>
      <c r="D2147" s="157">
        <v>31931500</v>
      </c>
      <c r="E2147" s="676" t="s">
        <v>167</v>
      </c>
      <c r="F2147" s="143">
        <f t="shared" si="167"/>
        <v>0</v>
      </c>
      <c r="G2147" s="144"/>
      <c r="H2147" s="312">
        <f t="shared" si="168"/>
        <v>0</v>
      </c>
      <c r="I2147" s="202"/>
    </row>
    <row r="2148" spans="1:9">
      <c r="A2148" s="423">
        <v>21020504</v>
      </c>
      <c r="B2148" s="285"/>
      <c r="C2148" s="1532"/>
      <c r="D2148" s="157">
        <v>31931500</v>
      </c>
      <c r="E2148" s="676" t="s">
        <v>165</v>
      </c>
      <c r="F2148" s="143">
        <f t="shared" si="167"/>
        <v>0</v>
      </c>
      <c r="G2148" s="144"/>
      <c r="H2148" s="312">
        <f t="shared" si="168"/>
        <v>0</v>
      </c>
      <c r="I2148" s="202"/>
    </row>
    <row r="2149" spans="1:9">
      <c r="A2149" s="423">
        <v>21020512</v>
      </c>
      <c r="B2149" s="285"/>
      <c r="C2149" s="1532"/>
      <c r="D2149" s="157">
        <v>31931500</v>
      </c>
      <c r="E2149" s="676" t="s">
        <v>163</v>
      </c>
      <c r="F2149" s="143">
        <f t="shared" si="167"/>
        <v>0</v>
      </c>
      <c r="G2149" s="144"/>
      <c r="H2149" s="312">
        <f t="shared" si="168"/>
        <v>0</v>
      </c>
      <c r="I2149" s="202"/>
    </row>
    <row r="2150" spans="1:9">
      <c r="A2150" s="423">
        <v>21020515</v>
      </c>
      <c r="B2150" s="285"/>
      <c r="C2150" s="1532"/>
      <c r="D2150" s="157">
        <v>31931500</v>
      </c>
      <c r="E2150" s="676" t="s">
        <v>161</v>
      </c>
      <c r="F2150" s="143">
        <f t="shared" si="167"/>
        <v>0</v>
      </c>
      <c r="G2150" s="144"/>
      <c r="H2150" s="312">
        <f t="shared" si="168"/>
        <v>0</v>
      </c>
      <c r="I2150" s="202"/>
    </row>
    <row r="2151" spans="1:9">
      <c r="A2151" s="499">
        <v>21020600</v>
      </c>
      <c r="B2151" s="421"/>
      <c r="C2151" s="1531"/>
      <c r="D2151" s="316"/>
      <c r="E2151" s="331" t="s">
        <v>160</v>
      </c>
      <c r="F2151" s="143"/>
      <c r="G2151" s="144"/>
      <c r="H2151" s="141"/>
      <c r="I2151" s="202"/>
    </row>
    <row r="2152" spans="1:9">
      <c r="A2152" s="498">
        <v>21020605</v>
      </c>
      <c r="B2152" s="285"/>
      <c r="C2152" s="1532"/>
      <c r="D2152" s="157">
        <v>31931500</v>
      </c>
      <c r="E2152" s="426" t="s">
        <v>159</v>
      </c>
      <c r="F2152" s="143"/>
      <c r="G2152" s="144"/>
      <c r="H2152" s="312">
        <f>G2152/12*9</f>
        <v>0</v>
      </c>
      <c r="I2152" s="202"/>
    </row>
    <row r="2153" spans="1:9">
      <c r="A2153" s="418">
        <v>22020000</v>
      </c>
      <c r="B2153" s="408"/>
      <c r="C2153" s="1533"/>
      <c r="D2153" s="303"/>
      <c r="E2153" s="671" t="s">
        <v>148</v>
      </c>
      <c r="F2153" s="143"/>
      <c r="G2153" s="144"/>
      <c r="H2153" s="141"/>
      <c r="I2153" s="202"/>
    </row>
    <row r="2154" spans="1:9">
      <c r="A2154" s="418">
        <v>22020100</v>
      </c>
      <c r="B2154" s="408"/>
      <c r="C2154" s="1533"/>
      <c r="D2154" s="303"/>
      <c r="E2154" s="671" t="s">
        <v>158</v>
      </c>
      <c r="F2154" s="143"/>
      <c r="G2154" s="144"/>
      <c r="H2154" s="141"/>
      <c r="I2154" s="202"/>
    </row>
    <row r="2155" spans="1:9" ht="15.75">
      <c r="A2155" s="71">
        <v>22020101</v>
      </c>
      <c r="B2155" s="285"/>
      <c r="C2155" s="1591"/>
      <c r="D2155" s="157">
        <v>31931500</v>
      </c>
      <c r="E2155" s="675" t="s">
        <v>157</v>
      </c>
      <c r="F2155" s="415"/>
      <c r="G2155" s="674"/>
      <c r="H2155" s="414"/>
      <c r="I2155" s="202"/>
    </row>
    <row r="2156" spans="1:9" ht="15.75">
      <c r="A2156" s="71">
        <v>22020102</v>
      </c>
      <c r="B2156" s="285"/>
      <c r="C2156" s="1591"/>
      <c r="D2156" s="157">
        <v>31931500</v>
      </c>
      <c r="E2156" s="675" t="s">
        <v>156</v>
      </c>
      <c r="F2156" s="415"/>
      <c r="G2156" s="674"/>
      <c r="H2156" s="414"/>
      <c r="I2156" s="202"/>
    </row>
    <row r="2157" spans="1:9" ht="15.75">
      <c r="A2157" s="71">
        <v>22020103</v>
      </c>
      <c r="B2157" s="285"/>
      <c r="C2157" s="1591"/>
      <c r="D2157" s="157">
        <v>31931500</v>
      </c>
      <c r="E2157" s="1749" t="s">
        <v>155</v>
      </c>
      <c r="F2157" s="415"/>
      <c r="G2157" s="674"/>
      <c r="H2157" s="414"/>
      <c r="I2157" s="202"/>
    </row>
    <row r="2158" spans="1:9" ht="15.75">
      <c r="A2158" s="71">
        <v>22020104</v>
      </c>
      <c r="B2158" s="285"/>
      <c r="C2158" s="1591"/>
      <c r="D2158" s="157">
        <v>31931500</v>
      </c>
      <c r="E2158" s="675" t="s">
        <v>154</v>
      </c>
      <c r="F2158" s="415"/>
      <c r="G2158" s="674"/>
      <c r="H2158" s="414"/>
      <c r="I2158" s="202"/>
    </row>
    <row r="2159" spans="1:9">
      <c r="A2159" s="418">
        <v>22020300</v>
      </c>
      <c r="B2159" s="408"/>
      <c r="C2159" s="1533"/>
      <c r="D2159" s="303"/>
      <c r="E2159" s="671" t="s">
        <v>196</v>
      </c>
      <c r="F2159" s="143"/>
      <c r="G2159" s="144"/>
      <c r="H2159" s="141"/>
      <c r="I2159" s="202"/>
    </row>
    <row r="2160" spans="1:9">
      <c r="A2160" s="488">
        <v>22020313</v>
      </c>
      <c r="B2160" s="285"/>
      <c r="C2160" s="1515"/>
      <c r="D2160" s="157">
        <v>31931500</v>
      </c>
      <c r="E2160" s="670" t="s">
        <v>216</v>
      </c>
      <c r="F2160" s="143"/>
      <c r="G2160" s="144"/>
      <c r="H2160" s="141"/>
      <c r="I2160" s="202"/>
    </row>
    <row r="2161" spans="1:9">
      <c r="A2161" s="418">
        <v>22020000</v>
      </c>
      <c r="B2161" s="408"/>
      <c r="C2161" s="1533"/>
      <c r="D2161" s="303"/>
      <c r="E2161" s="671" t="s">
        <v>148</v>
      </c>
      <c r="F2161" s="206"/>
      <c r="G2161" s="501"/>
      <c r="H2161" s="205"/>
      <c r="I2161" s="500"/>
    </row>
    <row r="2162" spans="1:9">
      <c r="A2162" s="418" t="s">
        <v>269</v>
      </c>
      <c r="B2162" s="285"/>
      <c r="C2162" s="1515"/>
      <c r="D2162" s="309"/>
      <c r="E2162" s="673" t="s">
        <v>268</v>
      </c>
      <c r="F2162" s="206"/>
      <c r="G2162" s="501"/>
      <c r="H2162" s="205"/>
      <c r="I2162" s="500"/>
    </row>
    <row r="2163" spans="1:9">
      <c r="A2163" s="488" t="s">
        <v>267</v>
      </c>
      <c r="B2163" s="285"/>
      <c r="C2163" s="1533"/>
      <c r="D2163" s="157">
        <v>31931500</v>
      </c>
      <c r="E2163" s="672" t="s">
        <v>266</v>
      </c>
      <c r="F2163" s="206"/>
      <c r="G2163" s="501"/>
      <c r="H2163" s="205"/>
      <c r="I2163" s="500"/>
    </row>
    <row r="2164" spans="1:9">
      <c r="A2164" s="488" t="s">
        <v>265</v>
      </c>
      <c r="B2164" s="285"/>
      <c r="C2164" s="1533"/>
      <c r="D2164" s="157">
        <v>31931500</v>
      </c>
      <c r="E2164" s="1748" t="s">
        <v>264</v>
      </c>
      <c r="F2164" s="206"/>
      <c r="G2164" s="501"/>
      <c r="H2164" s="205"/>
      <c r="I2164" s="500"/>
    </row>
    <row r="2165" spans="1:9">
      <c r="A2165" s="418">
        <v>22020600</v>
      </c>
      <c r="B2165" s="285"/>
      <c r="C2165" s="1533"/>
      <c r="D2165" s="303"/>
      <c r="E2165" s="671" t="s">
        <v>190</v>
      </c>
      <c r="F2165" s="206"/>
      <c r="G2165" s="501"/>
      <c r="H2165" s="205"/>
      <c r="I2165" s="500"/>
    </row>
    <row r="2166" spans="1:9">
      <c r="A2166" s="488">
        <v>22020602</v>
      </c>
      <c r="B2166" s="285" t="s">
        <v>63</v>
      </c>
      <c r="C2166" s="1515"/>
      <c r="D2166" s="157">
        <v>31931500</v>
      </c>
      <c r="E2166" s="670" t="s">
        <v>263</v>
      </c>
      <c r="F2166" s="206"/>
      <c r="G2166" s="501">
        <v>300000</v>
      </c>
      <c r="H2166" s="205">
        <v>0</v>
      </c>
      <c r="I2166" s="669">
        <v>300000</v>
      </c>
    </row>
    <row r="2167" spans="1:9" ht="15.75" thickBot="1">
      <c r="A2167" s="516">
        <v>22020603</v>
      </c>
      <c r="B2167" s="285" t="s">
        <v>63</v>
      </c>
      <c r="C2167" s="1534"/>
      <c r="D2167" s="284">
        <v>31931500</v>
      </c>
      <c r="E2167" s="668" t="s">
        <v>262</v>
      </c>
      <c r="F2167" s="454"/>
      <c r="G2167" s="667">
        <v>5000000</v>
      </c>
      <c r="H2167" s="452">
        <v>0</v>
      </c>
      <c r="I2167" s="666">
        <v>5000000</v>
      </c>
    </row>
    <row r="2168" spans="1:9" ht="15.75" thickBot="1">
      <c r="A2168" s="482"/>
      <c r="B2168" s="398"/>
      <c r="C2168" s="1535"/>
      <c r="D2168" s="397"/>
      <c r="E2168" s="610" t="s">
        <v>207</v>
      </c>
      <c r="F2168" s="665">
        <f>SUM(F2121:F2152)</f>
        <v>0</v>
      </c>
      <c r="G2168" s="664">
        <f>SUM(G2121:G2152)</f>
        <v>609098.21</v>
      </c>
      <c r="H2168" s="663">
        <f>SUM(H2121:H2152)</f>
        <v>0</v>
      </c>
      <c r="I2168" s="662">
        <f>SUM(I2121:I2152)</f>
        <v>960000</v>
      </c>
    </row>
    <row r="2169" spans="1:9" ht="15.75" thickBot="1">
      <c r="A2169" s="438"/>
      <c r="B2169" s="661"/>
      <c r="C2169" s="1525"/>
      <c r="D2169" s="276"/>
      <c r="E2169" s="660" t="s">
        <v>148</v>
      </c>
      <c r="F2169" s="659">
        <f>SUM(F2155:F2167)</f>
        <v>0</v>
      </c>
      <c r="G2169" s="658">
        <f>SUM(G2155:G2167)</f>
        <v>5300000</v>
      </c>
      <c r="H2169" s="657">
        <f>SUM(H2155:H2167)</f>
        <v>0</v>
      </c>
      <c r="I2169" s="656">
        <f>SUM(I2155:I2167)</f>
        <v>5300000</v>
      </c>
    </row>
    <row r="2170" spans="1:9" ht="16.5" thickBot="1">
      <c r="A2170" s="514"/>
      <c r="B2170" s="351"/>
      <c r="C2170" s="1576"/>
      <c r="D2170" s="385"/>
      <c r="E2170" s="655" t="s">
        <v>0</v>
      </c>
      <c r="F2170" s="654">
        <f>SUM(F2168:F2169)</f>
        <v>0</v>
      </c>
      <c r="G2170" s="653">
        <f>SUM(G2168:G2169)</f>
        <v>5909098.21</v>
      </c>
      <c r="H2170" s="652">
        <f>SUM(H2168:H2169)</f>
        <v>0</v>
      </c>
      <c r="I2170" s="651">
        <f>SUM(I2168:I2169)</f>
        <v>6260000</v>
      </c>
    </row>
    <row r="2171" spans="1:9" ht="15.75">
      <c r="A2171" s="1819" t="s">
        <v>144</v>
      </c>
      <c r="B2171" s="1820"/>
      <c r="C2171" s="1820"/>
      <c r="D2171" s="1820"/>
      <c r="E2171" s="1820"/>
      <c r="F2171" s="1820"/>
      <c r="G2171" s="1820"/>
      <c r="H2171" s="1820"/>
      <c r="I2171" s="1821"/>
    </row>
    <row r="2172" spans="1:9" ht="15.75">
      <c r="A2172" s="1783" t="s">
        <v>143</v>
      </c>
      <c r="B2172" s="1784"/>
      <c r="C2172" s="1784"/>
      <c r="D2172" s="1784"/>
      <c r="E2172" s="1784"/>
      <c r="F2172" s="1784"/>
      <c r="G2172" s="1784"/>
      <c r="H2172" s="1784"/>
      <c r="I2172" s="1785"/>
    </row>
    <row r="2173" spans="1:9" ht="15.75">
      <c r="A2173" s="1783" t="s">
        <v>883</v>
      </c>
      <c r="B2173" s="1784"/>
      <c r="C2173" s="1784"/>
      <c r="D2173" s="1784"/>
      <c r="E2173" s="1784"/>
      <c r="F2173" s="1784"/>
      <c r="G2173" s="1784"/>
      <c r="H2173" s="1784"/>
      <c r="I2173" s="1785"/>
    </row>
    <row r="2174" spans="1:9" ht="15.75">
      <c r="A2174" s="1783" t="s">
        <v>231</v>
      </c>
      <c r="B2174" s="1784"/>
      <c r="C2174" s="1784"/>
      <c r="D2174" s="1784"/>
      <c r="E2174" s="1784"/>
      <c r="F2174" s="1784"/>
      <c r="G2174" s="1784"/>
      <c r="H2174" s="1784"/>
      <c r="I2174" s="1785"/>
    </row>
    <row r="2175" spans="1:9" ht="15.75" thickBot="1">
      <c r="A2175" s="1825" t="s">
        <v>261</v>
      </c>
      <c r="B2175" s="1826"/>
      <c r="C2175" s="1826"/>
      <c r="D2175" s="1826"/>
      <c r="E2175" s="1826"/>
      <c r="F2175" s="1826"/>
      <c r="G2175" s="1826"/>
      <c r="H2175" s="1826"/>
      <c r="I2175" s="1827"/>
    </row>
    <row r="2176" spans="1:9" ht="41.25" thickBot="1">
      <c r="A2176" s="348" t="s">
        <v>147</v>
      </c>
      <c r="B2176" s="347" t="s">
        <v>141</v>
      </c>
      <c r="C2176" s="1513" t="s">
        <v>140</v>
      </c>
      <c r="D2176" s="471" t="s">
        <v>139</v>
      </c>
      <c r="E2176" s="378" t="s">
        <v>138</v>
      </c>
      <c r="F2176" s="222" t="s">
        <v>909</v>
      </c>
      <c r="G2176" s="223" t="s">
        <v>908</v>
      </c>
      <c r="H2176" s="222" t="s">
        <v>888</v>
      </c>
      <c r="I2176" s="221" t="s">
        <v>886</v>
      </c>
    </row>
    <row r="2177" spans="1:9">
      <c r="A2177" s="650">
        <v>55100200100</v>
      </c>
      <c r="B2177" s="310" t="s">
        <v>63</v>
      </c>
      <c r="C2177" s="1604"/>
      <c r="D2177" s="157">
        <v>31931500</v>
      </c>
      <c r="E2177" s="649" t="s">
        <v>260</v>
      </c>
      <c r="F2177" s="648">
        <f>SUM(F2238)</f>
        <v>206013692.15000001</v>
      </c>
      <c r="G2177" s="647">
        <f>SUM(G2238)</f>
        <v>354430955.94</v>
      </c>
      <c r="H2177" s="646">
        <f>SUM(H2238)</f>
        <v>167113823.75</v>
      </c>
      <c r="I2177" s="645">
        <f>SUM(I2238)</f>
        <v>508576112.30000001</v>
      </c>
    </row>
    <row r="2178" spans="1:9" ht="15.75" thickBot="1">
      <c r="A2178" s="546"/>
      <c r="B2178" s="291"/>
      <c r="C2178" s="1546"/>
      <c r="D2178" s="290"/>
      <c r="E2178" s="644"/>
      <c r="F2178" s="543"/>
      <c r="G2178" s="100"/>
      <c r="H2178" s="541"/>
      <c r="I2178" s="98"/>
    </row>
    <row r="2179" spans="1:9" ht="15.75" thickBot="1">
      <c r="A2179" s="643"/>
      <c r="B2179" s="642"/>
      <c r="C2179" s="1547"/>
      <c r="D2179" s="641"/>
      <c r="E2179" s="640" t="s">
        <v>0</v>
      </c>
      <c r="F2179" s="639">
        <f>SUM(F2177:F2178)</f>
        <v>206013692.15000001</v>
      </c>
      <c r="G2179" s="638">
        <f>SUM(G2177:G2178)</f>
        <v>354430955.94</v>
      </c>
      <c r="H2179" s="637">
        <f>SUM(H2177:H2178)</f>
        <v>167113823.75</v>
      </c>
      <c r="I2179" s="636">
        <f>SUM(I2177:I2178)</f>
        <v>508576112.30000001</v>
      </c>
    </row>
    <row r="2180" spans="1:9" ht="15.75" thickBot="1">
      <c r="A2180" s="1828" t="s">
        <v>225</v>
      </c>
      <c r="B2180" s="1829"/>
      <c r="C2180" s="1829"/>
      <c r="D2180" s="1829"/>
      <c r="E2180" s="1829"/>
      <c r="F2180" s="1829"/>
      <c r="G2180" s="1829"/>
      <c r="H2180" s="1829"/>
      <c r="I2180" s="1830"/>
    </row>
    <row r="2181" spans="1:9" ht="15.75" thickBot="1">
      <c r="A2181" s="535"/>
      <c r="B2181" s="356"/>
      <c r="C2181" s="1572"/>
      <c r="D2181" s="355"/>
      <c r="E2181" s="635" t="s">
        <v>149</v>
      </c>
      <c r="F2181" s="634">
        <f t="shared" ref="F2181:I2182" si="169">SUM(F2236)</f>
        <v>173347460.25</v>
      </c>
      <c r="G2181" s="633">
        <f t="shared" si="169"/>
        <v>298097622.94</v>
      </c>
      <c r="H2181" s="632">
        <f t="shared" si="169"/>
        <v>141213823.75</v>
      </c>
      <c r="I2181" s="631">
        <f t="shared" si="169"/>
        <v>365576112.30000001</v>
      </c>
    </row>
    <row r="2182" spans="1:9" ht="15.75" thickBot="1">
      <c r="A2182" s="529"/>
      <c r="B2182" s="630"/>
      <c r="C2182" s="1519"/>
      <c r="D2182" s="353"/>
      <c r="E2182" s="629" t="s">
        <v>148</v>
      </c>
      <c r="F2182" s="628">
        <f t="shared" si="169"/>
        <v>32666231.899999999</v>
      </c>
      <c r="G2182" s="627">
        <f t="shared" si="169"/>
        <v>56333333</v>
      </c>
      <c r="H2182" s="626">
        <f t="shared" si="169"/>
        <v>25900000</v>
      </c>
      <c r="I2182" s="625">
        <f t="shared" si="169"/>
        <v>143000000</v>
      </c>
    </row>
    <row r="2183" spans="1:9" ht="15.75" thickBot="1">
      <c r="A2183" s="624"/>
      <c r="B2183" s="623"/>
      <c r="C2183" s="1574"/>
      <c r="D2183" s="622"/>
      <c r="E2183" s="621" t="s">
        <v>0</v>
      </c>
      <c r="F2183" s="620">
        <f>SUM(F2181:F2182)</f>
        <v>206013692.15000001</v>
      </c>
      <c r="G2183" s="619">
        <f>SUM(G2181:G2182)</f>
        <v>354430955.94</v>
      </c>
      <c r="H2183" s="618">
        <f>SUM(H2181:H2182)</f>
        <v>167113823.75</v>
      </c>
      <c r="I2183" s="617">
        <f>SUM(I2181:I2182)</f>
        <v>508576112.30000001</v>
      </c>
    </row>
    <row r="2184" spans="1:9" ht="15.75">
      <c r="A2184" s="1783" t="s">
        <v>144</v>
      </c>
      <c r="B2184" s="1784"/>
      <c r="C2184" s="1784"/>
      <c r="D2184" s="1784"/>
      <c r="E2184" s="1784"/>
      <c r="F2184" s="1784"/>
      <c r="G2184" s="1784"/>
      <c r="H2184" s="1784"/>
      <c r="I2184" s="1785"/>
    </row>
    <row r="2185" spans="1:9" ht="15.75">
      <c r="A2185" s="1783" t="s">
        <v>143</v>
      </c>
      <c r="B2185" s="1784"/>
      <c r="C2185" s="1784"/>
      <c r="D2185" s="1784"/>
      <c r="E2185" s="1784"/>
      <c r="F2185" s="1784"/>
      <c r="G2185" s="1784"/>
      <c r="H2185" s="1784"/>
      <c r="I2185" s="1785"/>
    </row>
    <row r="2186" spans="1:9" ht="15.75">
      <c r="A2186" s="1783" t="s">
        <v>883</v>
      </c>
      <c r="B2186" s="1784"/>
      <c r="C2186" s="1784"/>
      <c r="D2186" s="1784"/>
      <c r="E2186" s="1784"/>
      <c r="F2186" s="1784"/>
      <c r="G2186" s="1784"/>
      <c r="H2186" s="1784"/>
      <c r="I2186" s="1785"/>
    </row>
    <row r="2187" spans="1:9" ht="15.75">
      <c r="A2187" s="1783" t="s">
        <v>188</v>
      </c>
      <c r="B2187" s="1784"/>
      <c r="C2187" s="1784"/>
      <c r="D2187" s="1784"/>
      <c r="E2187" s="1784"/>
      <c r="F2187" s="1784"/>
      <c r="G2187" s="1784"/>
      <c r="H2187" s="1784"/>
      <c r="I2187" s="1785"/>
    </row>
    <row r="2188" spans="1:9" ht="15.75" thickBot="1">
      <c r="A2188" s="1831" t="s">
        <v>259</v>
      </c>
      <c r="B2188" s="1832"/>
      <c r="C2188" s="1832"/>
      <c r="D2188" s="1832"/>
      <c r="E2188" s="1832"/>
      <c r="F2188" s="1832"/>
      <c r="G2188" s="1832"/>
      <c r="H2188" s="1832"/>
      <c r="I2188" s="1833"/>
    </row>
    <row r="2189" spans="1:9" ht="43.5" thickBot="1">
      <c r="A2189" s="348" t="s">
        <v>223</v>
      </c>
      <c r="B2189" s="347" t="s">
        <v>222</v>
      </c>
      <c r="C2189" s="1513" t="s">
        <v>221</v>
      </c>
      <c r="D2189" s="428" t="s">
        <v>220</v>
      </c>
      <c r="E2189" s="345" t="s">
        <v>138</v>
      </c>
      <c r="F2189" s="222" t="s">
        <v>909</v>
      </c>
      <c r="G2189" s="223" t="s">
        <v>908</v>
      </c>
      <c r="H2189" s="222" t="s">
        <v>888</v>
      </c>
      <c r="I2189" s="221" t="s">
        <v>882</v>
      </c>
    </row>
    <row r="2190" spans="1:9">
      <c r="A2190" s="508">
        <v>20000000</v>
      </c>
      <c r="B2190" s="507"/>
      <c r="C2190" s="1537"/>
      <c r="D2190" s="506"/>
      <c r="E2190" s="505" t="s">
        <v>186</v>
      </c>
      <c r="F2190" s="504"/>
      <c r="G2190" s="503"/>
      <c r="H2190" s="517"/>
      <c r="I2190" s="502"/>
    </row>
    <row r="2191" spans="1:9">
      <c r="A2191" s="425">
        <v>21000000</v>
      </c>
      <c r="B2191" s="424"/>
      <c r="C2191" s="1528"/>
      <c r="D2191" s="322"/>
      <c r="E2191" s="331" t="s">
        <v>149</v>
      </c>
      <c r="F2191" s="206"/>
      <c r="G2191" s="501"/>
      <c r="H2191" s="205"/>
      <c r="I2191" s="500"/>
    </row>
    <row r="2192" spans="1:9">
      <c r="A2192" s="425">
        <v>21010000</v>
      </c>
      <c r="B2192" s="424"/>
      <c r="C2192" s="1528"/>
      <c r="D2192" s="322"/>
      <c r="E2192" s="331" t="s">
        <v>185</v>
      </c>
      <c r="F2192" s="206"/>
      <c r="G2192" s="501"/>
      <c r="H2192" s="205"/>
      <c r="I2192" s="500"/>
    </row>
    <row r="2193" spans="1:9">
      <c r="A2193" s="326">
        <v>21010103</v>
      </c>
      <c r="B2193" s="285"/>
      <c r="C2193" s="1530"/>
      <c r="D2193" s="157">
        <v>31931500</v>
      </c>
      <c r="E2193" s="426" t="s">
        <v>184</v>
      </c>
      <c r="F2193" s="407"/>
      <c r="G2193" s="204"/>
      <c r="H2193" s="312">
        <f>G2193/12*9</f>
        <v>0</v>
      </c>
      <c r="I2193" s="337"/>
    </row>
    <row r="2194" spans="1:9">
      <c r="A2194" s="326">
        <v>21010104</v>
      </c>
      <c r="B2194" s="285" t="s">
        <v>63</v>
      </c>
      <c r="C2194" s="1530"/>
      <c r="D2194" s="157">
        <v>31931500</v>
      </c>
      <c r="E2194" s="426" t="s">
        <v>183</v>
      </c>
      <c r="F2194" s="143">
        <f t="shared" ref="F2194:F2195" si="170">SUM(G2194/12*11)</f>
        <v>2920743.8333333335</v>
      </c>
      <c r="G2194" s="204">
        <v>3186266</v>
      </c>
      <c r="H2194" s="312">
        <f>G2194/12*9</f>
        <v>2389699.5</v>
      </c>
      <c r="I2194" s="337">
        <f t="shared" ref="I2194:I2195" si="171">SUM(G2194*110%)</f>
        <v>3504892.6</v>
      </c>
    </row>
    <row r="2195" spans="1:9" ht="15.75" customHeight="1">
      <c r="A2195" s="326">
        <v>21010105</v>
      </c>
      <c r="B2195" s="285" t="s">
        <v>63</v>
      </c>
      <c r="C2195" s="1530"/>
      <c r="D2195" s="157">
        <v>31931500</v>
      </c>
      <c r="E2195" s="426" t="s">
        <v>182</v>
      </c>
      <c r="F2195" s="143">
        <f t="shared" si="170"/>
        <v>71410522.333333343</v>
      </c>
      <c r="G2195" s="204">
        <v>77902388</v>
      </c>
      <c r="H2195" s="312">
        <f>G2195/12*9</f>
        <v>58426791</v>
      </c>
      <c r="I2195" s="337">
        <f t="shared" si="171"/>
        <v>85692626.800000012</v>
      </c>
    </row>
    <row r="2196" spans="1:9">
      <c r="A2196" s="327">
        <v>21010106</v>
      </c>
      <c r="B2196" s="285"/>
      <c r="C2196" s="1530"/>
      <c r="D2196" s="157">
        <v>31931500</v>
      </c>
      <c r="E2196" s="426" t="s">
        <v>181</v>
      </c>
      <c r="F2196" s="407"/>
      <c r="G2196" s="204"/>
      <c r="H2196" s="312">
        <f>G2196/12*9</f>
        <v>0</v>
      </c>
      <c r="I2196" s="319"/>
    </row>
    <row r="2197" spans="1:9">
      <c r="A2197" s="334"/>
      <c r="B2197" s="285"/>
      <c r="C2197" s="1530"/>
      <c r="D2197" s="157">
        <v>31931500</v>
      </c>
      <c r="E2197" s="325" t="s">
        <v>180</v>
      </c>
      <c r="F2197" s="407"/>
      <c r="G2197" s="204">
        <v>42738429.939999998</v>
      </c>
      <c r="H2197" s="312">
        <v>0</v>
      </c>
      <c r="I2197" s="1430">
        <v>155520000</v>
      </c>
    </row>
    <row r="2198" spans="1:9">
      <c r="A2198" s="498"/>
      <c r="B2198" s="333"/>
      <c r="C2198" s="1530"/>
      <c r="D2198" s="332"/>
      <c r="E2198" s="331" t="s">
        <v>179</v>
      </c>
      <c r="F2198" s="163"/>
      <c r="G2198" s="330">
        <v>62370000</v>
      </c>
      <c r="H2198" s="329"/>
      <c r="I2198" s="489">
        <v>0</v>
      </c>
    </row>
    <row r="2199" spans="1:9">
      <c r="A2199" s="425">
        <v>21020300</v>
      </c>
      <c r="B2199" s="424"/>
      <c r="C2199" s="1528"/>
      <c r="D2199" s="322"/>
      <c r="E2199" s="1657" t="s">
        <v>178</v>
      </c>
      <c r="F2199" s="407"/>
      <c r="G2199" s="204"/>
      <c r="H2199" s="406"/>
      <c r="I2199" s="319"/>
    </row>
    <row r="2200" spans="1:9">
      <c r="A2200" s="326">
        <v>21020301</v>
      </c>
      <c r="B2200" s="285"/>
      <c r="C2200" s="1530"/>
      <c r="D2200" s="157">
        <v>31931500</v>
      </c>
      <c r="E2200" s="325" t="s">
        <v>171</v>
      </c>
      <c r="F2200" s="407"/>
      <c r="G2200" s="204"/>
      <c r="H2200" s="312">
        <f t="shared" ref="H2200:H2208" si="172">G2200/12*9</f>
        <v>0</v>
      </c>
      <c r="I2200" s="319"/>
    </row>
    <row r="2201" spans="1:9">
      <c r="A2201" s="326">
        <v>21020302</v>
      </c>
      <c r="B2201" s="285"/>
      <c r="C2201" s="1530"/>
      <c r="D2201" s="157">
        <v>31931500</v>
      </c>
      <c r="E2201" s="325" t="s">
        <v>169</v>
      </c>
      <c r="F2201" s="407"/>
      <c r="G2201" s="204"/>
      <c r="H2201" s="312">
        <f t="shared" si="172"/>
        <v>0</v>
      </c>
      <c r="I2201" s="319"/>
    </row>
    <row r="2202" spans="1:9">
      <c r="A2202" s="326">
        <v>21020303</v>
      </c>
      <c r="B2202" s="285"/>
      <c r="C2202" s="1530"/>
      <c r="D2202" s="157">
        <v>31931500</v>
      </c>
      <c r="E2202" s="325" t="s">
        <v>167</v>
      </c>
      <c r="F2202" s="407"/>
      <c r="G2202" s="204"/>
      <c r="H2202" s="312">
        <f t="shared" si="172"/>
        <v>0</v>
      </c>
      <c r="I2202" s="319"/>
    </row>
    <row r="2203" spans="1:9">
      <c r="A2203" s="326">
        <v>21020304</v>
      </c>
      <c r="B2203" s="285"/>
      <c r="C2203" s="1530"/>
      <c r="D2203" s="157">
        <v>31931500</v>
      </c>
      <c r="E2203" s="325" t="s">
        <v>165</v>
      </c>
      <c r="F2203" s="407"/>
      <c r="G2203" s="204"/>
      <c r="H2203" s="312">
        <f t="shared" si="172"/>
        <v>0</v>
      </c>
      <c r="I2203" s="319"/>
    </row>
    <row r="2204" spans="1:9">
      <c r="A2204" s="326">
        <v>21020312</v>
      </c>
      <c r="B2204" s="285"/>
      <c r="C2204" s="1530"/>
      <c r="D2204" s="157">
        <v>31931500</v>
      </c>
      <c r="E2204" s="325" t="s">
        <v>163</v>
      </c>
      <c r="F2204" s="407"/>
      <c r="G2204" s="204"/>
      <c r="H2204" s="312">
        <f t="shared" si="172"/>
        <v>0</v>
      </c>
      <c r="I2204" s="319"/>
    </row>
    <row r="2205" spans="1:9">
      <c r="A2205" s="326">
        <v>21020315</v>
      </c>
      <c r="B2205" s="285"/>
      <c r="C2205" s="1530"/>
      <c r="D2205" s="157">
        <v>31931500</v>
      </c>
      <c r="E2205" s="325" t="s">
        <v>161</v>
      </c>
      <c r="F2205" s="407"/>
      <c r="G2205" s="204"/>
      <c r="H2205" s="312">
        <f t="shared" si="172"/>
        <v>0</v>
      </c>
      <c r="I2205" s="319"/>
    </row>
    <row r="2206" spans="1:9">
      <c r="A2206" s="327">
        <v>21020314</v>
      </c>
      <c r="B2206" s="285"/>
      <c r="C2206" s="1530"/>
      <c r="D2206" s="157">
        <v>31931500</v>
      </c>
      <c r="E2206" s="325" t="s">
        <v>177</v>
      </c>
      <c r="F2206" s="407"/>
      <c r="G2206" s="204"/>
      <c r="H2206" s="312">
        <f t="shared" si="172"/>
        <v>0</v>
      </c>
      <c r="I2206" s="319"/>
    </row>
    <row r="2207" spans="1:9">
      <c r="A2207" s="327">
        <v>21020305</v>
      </c>
      <c r="B2207" s="285"/>
      <c r="C2207" s="1530"/>
      <c r="D2207" s="157">
        <v>31931500</v>
      </c>
      <c r="E2207" s="325" t="s">
        <v>176</v>
      </c>
      <c r="F2207" s="407"/>
      <c r="G2207" s="204"/>
      <c r="H2207" s="312">
        <f t="shared" si="172"/>
        <v>0</v>
      </c>
      <c r="I2207" s="319"/>
    </row>
    <row r="2208" spans="1:9">
      <c r="A2208" s="327">
        <v>21020306</v>
      </c>
      <c r="B2208" s="285"/>
      <c r="C2208" s="1530"/>
      <c r="D2208" s="157">
        <v>31931500</v>
      </c>
      <c r="E2208" s="325" t="s">
        <v>175</v>
      </c>
      <c r="F2208" s="407"/>
      <c r="G2208" s="204"/>
      <c r="H2208" s="312">
        <f t="shared" si="172"/>
        <v>0</v>
      </c>
      <c r="I2208" s="319"/>
    </row>
    <row r="2209" spans="1:9">
      <c r="A2209" s="425">
        <v>21020400</v>
      </c>
      <c r="B2209" s="424"/>
      <c r="C2209" s="1528"/>
      <c r="D2209" s="322"/>
      <c r="E2209" s="331" t="s">
        <v>174</v>
      </c>
      <c r="F2209" s="407"/>
      <c r="G2209" s="204"/>
      <c r="H2209" s="406"/>
      <c r="I2209" s="319"/>
    </row>
    <row r="2210" spans="1:9">
      <c r="A2210" s="326">
        <v>21020401</v>
      </c>
      <c r="B2210" s="285" t="s">
        <v>63</v>
      </c>
      <c r="C2210" s="1530"/>
      <c r="D2210" s="157">
        <v>31931500</v>
      </c>
      <c r="E2210" s="325" t="s">
        <v>171</v>
      </c>
      <c r="F2210" s="143">
        <f t="shared" ref="F2210:F2222" si="173">SUM(G2210/12*11)</f>
        <v>1022266.6666666666</v>
      </c>
      <c r="G2210" s="204">
        <v>1115200</v>
      </c>
      <c r="H2210" s="312">
        <f t="shared" ref="H2210:H2215" si="174">G2210/12*9</f>
        <v>836400</v>
      </c>
      <c r="I2210" s="337">
        <f t="shared" ref="I2210:I2222" si="175">SUM(G2210*110%)</f>
        <v>1226720</v>
      </c>
    </row>
    <row r="2211" spans="1:9">
      <c r="A2211" s="326">
        <v>21020402</v>
      </c>
      <c r="B2211" s="285" t="s">
        <v>63</v>
      </c>
      <c r="C2211" s="1530"/>
      <c r="D2211" s="157">
        <v>31931500</v>
      </c>
      <c r="E2211" s="325" t="s">
        <v>169</v>
      </c>
      <c r="F2211" s="143">
        <f t="shared" si="173"/>
        <v>584151.33333333326</v>
      </c>
      <c r="G2211" s="204">
        <v>637256</v>
      </c>
      <c r="H2211" s="312">
        <f t="shared" si="174"/>
        <v>477942</v>
      </c>
      <c r="I2211" s="337">
        <f t="shared" si="175"/>
        <v>700981.60000000009</v>
      </c>
    </row>
    <row r="2212" spans="1:9">
      <c r="A2212" s="326">
        <v>21020403</v>
      </c>
      <c r="B2212" s="285" t="s">
        <v>63</v>
      </c>
      <c r="C2212" s="1530"/>
      <c r="D2212" s="157">
        <v>31931500</v>
      </c>
      <c r="E2212" s="325" t="s">
        <v>167</v>
      </c>
      <c r="F2212" s="143">
        <f t="shared" si="173"/>
        <v>67122</v>
      </c>
      <c r="G2212" s="204">
        <v>73224</v>
      </c>
      <c r="H2212" s="312">
        <f t="shared" si="174"/>
        <v>54918</v>
      </c>
      <c r="I2212" s="337">
        <f t="shared" si="175"/>
        <v>80546.400000000009</v>
      </c>
    </row>
    <row r="2213" spans="1:9">
      <c r="A2213" s="326">
        <v>21020404</v>
      </c>
      <c r="B2213" s="285" t="s">
        <v>63</v>
      </c>
      <c r="C2213" s="1530"/>
      <c r="D2213" s="157">
        <v>31931500</v>
      </c>
      <c r="E2213" s="325" t="s">
        <v>165</v>
      </c>
      <c r="F2213" s="143">
        <f t="shared" si="173"/>
        <v>146037.83333333331</v>
      </c>
      <c r="G2213" s="204">
        <v>159314</v>
      </c>
      <c r="H2213" s="312">
        <f t="shared" si="174"/>
        <v>119485.5</v>
      </c>
      <c r="I2213" s="337">
        <f t="shared" si="175"/>
        <v>175245.40000000002</v>
      </c>
    </row>
    <row r="2214" spans="1:9">
      <c r="A2214" s="326">
        <v>21020412</v>
      </c>
      <c r="B2214" s="285"/>
      <c r="C2214" s="1530"/>
      <c r="D2214" s="157">
        <v>31931500</v>
      </c>
      <c r="E2214" s="325" t="s">
        <v>163</v>
      </c>
      <c r="F2214" s="143">
        <f t="shared" si="173"/>
        <v>0</v>
      </c>
      <c r="G2214" s="204"/>
      <c r="H2214" s="312">
        <f t="shared" si="174"/>
        <v>0</v>
      </c>
      <c r="I2214" s="337">
        <f t="shared" si="175"/>
        <v>0</v>
      </c>
    </row>
    <row r="2215" spans="1:9">
      <c r="A2215" s="326">
        <v>21020415</v>
      </c>
      <c r="B2215" s="285" t="s">
        <v>63</v>
      </c>
      <c r="C2215" s="1530"/>
      <c r="D2215" s="157">
        <v>31931500</v>
      </c>
      <c r="E2215" s="325" t="s">
        <v>161</v>
      </c>
      <c r="F2215" s="143">
        <f t="shared" si="173"/>
        <v>258046.25</v>
      </c>
      <c r="G2215" s="204">
        <v>281505</v>
      </c>
      <c r="H2215" s="312">
        <f t="shared" si="174"/>
        <v>211128.75</v>
      </c>
      <c r="I2215" s="337">
        <f t="shared" si="175"/>
        <v>309655.5</v>
      </c>
    </row>
    <row r="2216" spans="1:9">
      <c r="A2216" s="425">
        <v>21020500</v>
      </c>
      <c r="B2216" s="424"/>
      <c r="C2216" s="1528"/>
      <c r="D2216" s="322"/>
      <c r="E2216" s="331" t="s">
        <v>173</v>
      </c>
      <c r="F2216" s="143">
        <f t="shared" si="173"/>
        <v>0</v>
      </c>
      <c r="G2216" s="204"/>
      <c r="H2216" s="406"/>
      <c r="I2216" s="337">
        <f t="shared" si="175"/>
        <v>0</v>
      </c>
    </row>
    <row r="2217" spans="1:9">
      <c r="A2217" s="326">
        <v>21020501</v>
      </c>
      <c r="B2217" s="285" t="s">
        <v>63</v>
      </c>
      <c r="C2217" s="1530"/>
      <c r="D2217" s="157">
        <v>31931500</v>
      </c>
      <c r="E2217" s="325" t="s">
        <v>171</v>
      </c>
      <c r="F2217" s="143">
        <f t="shared" si="173"/>
        <v>12041409.416666666</v>
      </c>
      <c r="G2217" s="204">
        <v>13136083</v>
      </c>
      <c r="H2217" s="312">
        <f>G2217/12*8</f>
        <v>8757388.666666666</v>
      </c>
      <c r="I2217" s="337">
        <f t="shared" si="175"/>
        <v>14449691.300000001</v>
      </c>
    </row>
    <row r="2218" spans="1:9">
      <c r="A2218" s="423">
        <v>21020502</v>
      </c>
      <c r="B2218" s="285" t="s">
        <v>63</v>
      </c>
      <c r="C2218" s="1532"/>
      <c r="D2218" s="157">
        <v>31931500</v>
      </c>
      <c r="E2218" s="325" t="s">
        <v>169</v>
      </c>
      <c r="F2218" s="143">
        <f t="shared" si="173"/>
        <v>12303665.916666666</v>
      </c>
      <c r="G2218" s="204">
        <v>13422181</v>
      </c>
      <c r="H2218" s="312">
        <f>G2218/12*9</f>
        <v>10066635.75</v>
      </c>
      <c r="I2218" s="337">
        <f t="shared" si="175"/>
        <v>14764399.100000001</v>
      </c>
    </row>
    <row r="2219" spans="1:9">
      <c r="A2219" s="423">
        <v>21020503</v>
      </c>
      <c r="B2219" s="285" t="s">
        <v>63</v>
      </c>
      <c r="C2219" s="1532"/>
      <c r="D2219" s="157">
        <v>31931500</v>
      </c>
      <c r="E2219" s="325" t="s">
        <v>167</v>
      </c>
      <c r="F2219" s="143">
        <f t="shared" si="173"/>
        <v>2311833.333333333</v>
      </c>
      <c r="G2219" s="204">
        <v>2522000</v>
      </c>
      <c r="H2219" s="312">
        <f>G2219/12*9</f>
        <v>1891500</v>
      </c>
      <c r="I2219" s="337">
        <f t="shared" si="175"/>
        <v>2774200</v>
      </c>
    </row>
    <row r="2220" spans="1:9">
      <c r="A2220" s="423">
        <v>21020504</v>
      </c>
      <c r="B2220" s="285" t="s">
        <v>63</v>
      </c>
      <c r="C2220" s="1532"/>
      <c r="D2220" s="157">
        <v>31931500</v>
      </c>
      <c r="E2220" s="325" t="s">
        <v>165</v>
      </c>
      <c r="F2220" s="143">
        <f t="shared" si="173"/>
        <v>3007371.5833333335</v>
      </c>
      <c r="G2220" s="204">
        <v>3280769</v>
      </c>
      <c r="H2220" s="312">
        <f>G2220/12*8</f>
        <v>2187179.3333333335</v>
      </c>
      <c r="I2220" s="337">
        <f t="shared" si="175"/>
        <v>3608845.9000000004</v>
      </c>
    </row>
    <row r="2221" spans="1:9">
      <c r="A2221" s="423">
        <v>21020512</v>
      </c>
      <c r="B2221" s="285"/>
      <c r="C2221" s="1532"/>
      <c r="D2221" s="157">
        <v>31931500</v>
      </c>
      <c r="E2221" s="325" t="s">
        <v>163</v>
      </c>
      <c r="F2221" s="143">
        <f t="shared" si="173"/>
        <v>0</v>
      </c>
      <c r="G2221" s="204"/>
      <c r="H2221" s="312">
        <f>G2221/12*9</f>
        <v>0</v>
      </c>
      <c r="I2221" s="337">
        <f t="shared" si="175"/>
        <v>0</v>
      </c>
    </row>
    <row r="2222" spans="1:9">
      <c r="A2222" s="423">
        <v>21020515</v>
      </c>
      <c r="B2222" s="285" t="s">
        <v>63</v>
      </c>
      <c r="C2222" s="1532"/>
      <c r="D2222" s="157">
        <v>31931500</v>
      </c>
      <c r="E2222" s="325" t="s">
        <v>161</v>
      </c>
      <c r="F2222" s="143">
        <f t="shared" si="173"/>
        <v>50373589.75</v>
      </c>
      <c r="G2222" s="204">
        <v>54953007</v>
      </c>
      <c r="H2222" s="312">
        <f>G2222/12*9</f>
        <v>41214755.25</v>
      </c>
      <c r="I2222" s="337">
        <f t="shared" si="175"/>
        <v>60448307.700000003</v>
      </c>
    </row>
    <row r="2223" spans="1:9">
      <c r="A2223" s="422">
        <v>21020600</v>
      </c>
      <c r="B2223" s="421"/>
      <c r="C2223" s="1531"/>
      <c r="D2223" s="316"/>
      <c r="E2223" s="331" t="s">
        <v>160</v>
      </c>
      <c r="F2223" s="407"/>
      <c r="G2223" s="204"/>
      <c r="H2223" s="406"/>
      <c r="I2223" s="319"/>
    </row>
    <row r="2224" spans="1:9" ht="30">
      <c r="A2224" s="423">
        <v>21020601</v>
      </c>
      <c r="B2224" s="595" t="s">
        <v>63</v>
      </c>
      <c r="C2224" s="1532"/>
      <c r="D2224" s="157">
        <v>31931500</v>
      </c>
      <c r="E2224" s="173" t="s">
        <v>258</v>
      </c>
      <c r="F2224" s="407">
        <v>16900700</v>
      </c>
      <c r="G2224" s="204">
        <v>22320000</v>
      </c>
      <c r="H2224" s="616">
        <v>14580000</v>
      </c>
      <c r="I2224" s="319">
        <v>22320000</v>
      </c>
    </row>
    <row r="2225" spans="1:11">
      <c r="A2225" s="418">
        <v>22020000</v>
      </c>
      <c r="B2225" s="408"/>
      <c r="C2225" s="1533"/>
      <c r="D2225" s="303"/>
      <c r="E2225" s="417" t="s">
        <v>148</v>
      </c>
      <c r="F2225" s="407"/>
      <c r="G2225" s="204"/>
      <c r="H2225" s="406"/>
      <c r="I2225" s="319"/>
    </row>
    <row r="2226" spans="1:11">
      <c r="A2226" s="418">
        <v>22020100</v>
      </c>
      <c r="B2226" s="408"/>
      <c r="C2226" s="1533"/>
      <c r="D2226" s="303"/>
      <c r="E2226" s="417" t="s">
        <v>158</v>
      </c>
      <c r="F2226" s="407"/>
      <c r="G2226" s="204"/>
      <c r="H2226" s="406"/>
      <c r="I2226" s="319"/>
    </row>
    <row r="2227" spans="1:11">
      <c r="A2227" s="71">
        <v>22020101</v>
      </c>
      <c r="B2227" s="285" t="s">
        <v>63</v>
      </c>
      <c r="C2227" s="1591"/>
      <c r="D2227" s="157">
        <v>31931500</v>
      </c>
      <c r="E2227" s="308" t="s">
        <v>157</v>
      </c>
      <c r="F2227" s="307"/>
      <c r="G2227" s="204">
        <v>1000000</v>
      </c>
      <c r="H2227" s="305">
        <v>900000</v>
      </c>
      <c r="I2227" s="319">
        <v>1000000</v>
      </c>
    </row>
    <row r="2228" spans="1:11">
      <c r="A2228" s="71">
        <v>22020102</v>
      </c>
      <c r="B2228" s="285"/>
      <c r="C2228" s="1591"/>
      <c r="D2228" s="157">
        <v>31931500</v>
      </c>
      <c r="E2228" s="308" t="s">
        <v>156</v>
      </c>
      <c r="F2228" s="307"/>
      <c r="G2228" s="204"/>
      <c r="H2228" s="305"/>
      <c r="I2228" s="319"/>
    </row>
    <row r="2229" spans="1:11">
      <c r="A2229" s="71">
        <v>22020103</v>
      </c>
      <c r="B2229" s="285"/>
      <c r="C2229" s="1591"/>
      <c r="D2229" s="157">
        <v>31931500</v>
      </c>
      <c r="E2229" s="308" t="s">
        <v>155</v>
      </c>
      <c r="F2229" s="307"/>
      <c r="G2229" s="204"/>
      <c r="H2229" s="305"/>
      <c r="I2229" s="319"/>
    </row>
    <row r="2230" spans="1:11">
      <c r="A2230" s="71">
        <v>22020104</v>
      </c>
      <c r="B2230" s="285"/>
      <c r="C2230" s="1591"/>
      <c r="D2230" s="157">
        <v>31931500</v>
      </c>
      <c r="E2230" s="308" t="s">
        <v>154</v>
      </c>
      <c r="F2230" s="307"/>
      <c r="G2230" s="204"/>
      <c r="H2230" s="305"/>
      <c r="I2230" s="319"/>
    </row>
    <row r="2231" spans="1:11">
      <c r="A2231" s="418" t="s">
        <v>240</v>
      </c>
      <c r="B2231" s="408"/>
      <c r="C2231" s="1533"/>
      <c r="D2231" s="303"/>
      <c r="E2231" s="1747" t="s">
        <v>257</v>
      </c>
      <c r="F2231" s="615"/>
      <c r="G2231" s="614"/>
      <c r="H2231" s="613"/>
      <c r="I2231" s="612"/>
    </row>
    <row r="2232" spans="1:11">
      <c r="A2232" s="488" t="s">
        <v>235</v>
      </c>
      <c r="B2232" s="285"/>
      <c r="C2232" s="1515"/>
      <c r="D2232" s="157">
        <v>31931500</v>
      </c>
      <c r="E2232" s="244" t="s">
        <v>150</v>
      </c>
      <c r="F2232" s="407"/>
      <c r="G2232" s="204">
        <v>2000000</v>
      </c>
      <c r="H2232" s="406"/>
      <c r="I2232" s="319">
        <v>2000000</v>
      </c>
    </row>
    <row r="2233" spans="1:11">
      <c r="A2233" s="418">
        <v>22040000</v>
      </c>
      <c r="B2233" s="408"/>
      <c r="C2233" s="1533"/>
      <c r="D2233" s="303"/>
      <c r="E2233" s="1464" t="s">
        <v>234</v>
      </c>
      <c r="F2233" s="407"/>
      <c r="G2233" s="204"/>
      <c r="H2233" s="406"/>
      <c r="I2233" s="319"/>
    </row>
    <row r="2234" spans="1:11">
      <c r="A2234" s="418">
        <v>22040100</v>
      </c>
      <c r="B2234" s="408"/>
      <c r="C2234" s="1533"/>
      <c r="D2234" s="303"/>
      <c r="E2234" s="1464" t="s">
        <v>209</v>
      </c>
      <c r="F2234" s="407"/>
      <c r="G2234" s="204"/>
      <c r="H2234" s="406"/>
      <c r="I2234" s="319"/>
    </row>
    <row r="2235" spans="1:11" ht="45.75" thickBot="1">
      <c r="A2235" s="516">
        <v>22040109</v>
      </c>
      <c r="B2235" s="285" t="s">
        <v>63</v>
      </c>
      <c r="C2235" s="1534"/>
      <c r="D2235" s="284">
        <v>31931500</v>
      </c>
      <c r="E2235" s="611" t="s">
        <v>256</v>
      </c>
      <c r="F2235" s="403">
        <v>32666231.899999999</v>
      </c>
      <c r="G2235" s="402">
        <v>53333333</v>
      </c>
      <c r="H2235" s="401">
        <v>25000000</v>
      </c>
      <c r="I2235" s="400">
        <v>140000000</v>
      </c>
      <c r="K2235">
        <f>11555555*12</f>
        <v>138666660</v>
      </c>
    </row>
    <row r="2236" spans="1:11" ht="15.75" thickBot="1">
      <c r="A2236" s="482"/>
      <c r="B2236" s="398"/>
      <c r="C2236" s="1535"/>
      <c r="D2236" s="397"/>
      <c r="E2236" s="610" t="s">
        <v>149</v>
      </c>
      <c r="F2236" s="1724">
        <f>SUM(F2193:F2224)</f>
        <v>173347460.25</v>
      </c>
      <c r="G2236" s="1725">
        <f>SUM(G2193:G2224)</f>
        <v>298097622.94</v>
      </c>
      <c r="H2236" s="1726">
        <f>SUM(H2193:H2224)</f>
        <v>141213823.75</v>
      </c>
      <c r="I2236" s="1727">
        <f>SUM(I2193:I2224)</f>
        <v>365576112.30000001</v>
      </c>
      <c r="K2236" s="1777">
        <f>140000000-62833333</f>
        <v>77166667</v>
      </c>
    </row>
    <row r="2237" spans="1:11" ht="16.5" thickBot="1">
      <c r="A2237" s="609"/>
      <c r="B2237" s="608"/>
      <c r="C2237" s="1586"/>
      <c r="D2237" s="607"/>
      <c r="E2237" s="606" t="s">
        <v>148</v>
      </c>
      <c r="F2237" s="1728">
        <f>SUM(F2227:F2235)</f>
        <v>32666231.899999999</v>
      </c>
      <c r="G2237" s="1729">
        <f>SUM(G2227:G2235)</f>
        <v>56333333</v>
      </c>
      <c r="H2237" s="1730">
        <f>SUM(H2227:H2235)</f>
        <v>25900000</v>
      </c>
      <c r="I2237" s="1731">
        <f>SUM(I2227:I2235)</f>
        <v>143000000</v>
      </c>
      <c r="K2237" s="1778">
        <f>53333333+9500000</f>
        <v>62833333</v>
      </c>
    </row>
    <row r="2238" spans="1:11" ht="15.75" thickBot="1">
      <c r="A2238" s="605"/>
      <c r="B2238" s="604"/>
      <c r="C2238" s="1595"/>
      <c r="D2238" s="385"/>
      <c r="E2238" s="603" t="s">
        <v>0</v>
      </c>
      <c r="F2238" s="1662">
        <f>SUM(F2236:F2237)</f>
        <v>206013692.15000001</v>
      </c>
      <c r="G2238" s="1663">
        <f>SUM(G2236:G2237)</f>
        <v>354430955.94</v>
      </c>
      <c r="H2238" s="1664">
        <f>SUM(H2236:H2237)</f>
        <v>167113823.75</v>
      </c>
      <c r="I2238" s="1665">
        <f>SUM(I2236:I2237)</f>
        <v>508576112.30000001</v>
      </c>
    </row>
    <row r="2239" spans="1:11" ht="15.75">
      <c r="A2239" s="1783" t="s">
        <v>144</v>
      </c>
      <c r="B2239" s="1784"/>
      <c r="C2239" s="1784"/>
      <c r="D2239" s="1784"/>
      <c r="E2239" s="1784"/>
      <c r="F2239" s="1784"/>
      <c r="G2239" s="1784"/>
      <c r="H2239" s="1784"/>
      <c r="I2239" s="1785"/>
    </row>
    <row r="2240" spans="1:11" ht="15.75">
      <c r="A2240" s="1783" t="s">
        <v>143</v>
      </c>
      <c r="B2240" s="1784"/>
      <c r="C2240" s="1784"/>
      <c r="D2240" s="1784"/>
      <c r="E2240" s="1784"/>
      <c r="F2240" s="1784"/>
      <c r="G2240" s="1784"/>
      <c r="H2240" s="1784"/>
      <c r="I2240" s="1785"/>
    </row>
    <row r="2241" spans="1:9" ht="15.75">
      <c r="A2241" s="1783" t="s">
        <v>883</v>
      </c>
      <c r="B2241" s="1784"/>
      <c r="C2241" s="1784"/>
      <c r="D2241" s="1784"/>
      <c r="E2241" s="1784"/>
      <c r="F2241" s="1784"/>
      <c r="G2241" s="1784"/>
      <c r="H2241" s="1784"/>
      <c r="I2241" s="1785"/>
    </row>
    <row r="2242" spans="1:9" ht="15.75">
      <c r="A2242" s="1783" t="s">
        <v>231</v>
      </c>
      <c r="B2242" s="1784"/>
      <c r="C2242" s="1784"/>
      <c r="D2242" s="1784"/>
      <c r="E2242" s="1784"/>
      <c r="F2242" s="1784"/>
      <c r="G2242" s="1784"/>
      <c r="H2242" s="1784"/>
      <c r="I2242" s="1785"/>
    </row>
    <row r="2243" spans="1:9" ht="15.75" thickBot="1">
      <c r="A2243" s="1813" t="s">
        <v>255</v>
      </c>
      <c r="B2243" s="1814"/>
      <c r="C2243" s="1814"/>
      <c r="D2243" s="1814"/>
      <c r="E2243" s="1814"/>
      <c r="F2243" s="1814"/>
      <c r="G2243" s="1814"/>
      <c r="H2243" s="1814"/>
      <c r="I2243" s="1815"/>
    </row>
    <row r="2244" spans="1:9" ht="41.25" thickBot="1">
      <c r="A2244" s="348" t="s">
        <v>229</v>
      </c>
      <c r="B2244" s="347" t="s">
        <v>222</v>
      </c>
      <c r="C2244" s="1513" t="s">
        <v>221</v>
      </c>
      <c r="D2244" s="471" t="s">
        <v>220</v>
      </c>
      <c r="E2244" s="345" t="s">
        <v>138</v>
      </c>
      <c r="F2244" s="222" t="s">
        <v>909</v>
      </c>
      <c r="G2244" s="223" t="s">
        <v>908</v>
      </c>
      <c r="H2244" s="222" t="s">
        <v>888</v>
      </c>
      <c r="I2244" s="221" t="s">
        <v>882</v>
      </c>
    </row>
    <row r="2245" spans="1:9">
      <c r="A2245" s="602">
        <v>22000300101</v>
      </c>
      <c r="B2245" s="595" t="s">
        <v>63</v>
      </c>
      <c r="C2245" s="1593"/>
      <c r="D2245" s="157">
        <v>31931500</v>
      </c>
      <c r="E2245" s="601" t="s">
        <v>254</v>
      </c>
      <c r="F2245" s="600">
        <f>SUM(F2314)</f>
        <v>13875955.833333334</v>
      </c>
      <c r="G2245" s="599">
        <f>SUM(G2314)</f>
        <v>18126535.09</v>
      </c>
      <c r="H2245" s="598">
        <f>SUM(H2314)</f>
        <v>11575327.5</v>
      </c>
      <c r="I2245" s="597">
        <f>SUM(I2314)</f>
        <v>18541147</v>
      </c>
    </row>
    <row r="2246" spans="1:9">
      <c r="A2246" s="596">
        <v>22000300102</v>
      </c>
      <c r="B2246" s="595" t="s">
        <v>63</v>
      </c>
      <c r="C2246" s="1533"/>
      <c r="D2246" s="157">
        <v>31931500</v>
      </c>
      <c r="E2246" s="325" t="s">
        <v>253</v>
      </c>
      <c r="F2246" s="594">
        <f>SUM(F2364)</f>
        <v>4986169.583333334</v>
      </c>
      <c r="G2246" s="593">
        <f>SUM(G2364)</f>
        <v>7222172.9800000004</v>
      </c>
      <c r="H2246" s="592">
        <f>SUM(H2364)</f>
        <v>4800138.75</v>
      </c>
      <c r="I2246" s="591">
        <f>SUM(I2364)</f>
        <v>8743403.5</v>
      </c>
    </row>
    <row r="2247" spans="1:9">
      <c r="A2247" s="596">
        <v>22000300103</v>
      </c>
      <c r="B2247" s="595" t="s">
        <v>63</v>
      </c>
      <c r="C2247" s="1533"/>
      <c r="D2247" s="157">
        <v>31931500</v>
      </c>
      <c r="E2247" s="325" t="s">
        <v>252</v>
      </c>
      <c r="F2247" s="594">
        <f>SUM(F2422)</f>
        <v>19354068.083333332</v>
      </c>
      <c r="G2247" s="593">
        <f>SUM(G2422)</f>
        <v>60349256.43</v>
      </c>
      <c r="H2247" s="592">
        <f>SUM(H2422)</f>
        <v>12264710.34</v>
      </c>
      <c r="I2247" s="591">
        <f>SUM(I2422)</f>
        <v>77951281.700000003</v>
      </c>
    </row>
    <row r="2248" spans="1:9">
      <c r="A2248" s="418"/>
      <c r="B2248" s="408"/>
      <c r="C2248" s="1533"/>
      <c r="D2248" s="303"/>
      <c r="E2248" s="590"/>
      <c r="F2248" s="589"/>
      <c r="G2248" s="330"/>
      <c r="H2248" s="588"/>
      <c r="I2248" s="587"/>
    </row>
    <row r="2249" spans="1:9">
      <c r="A2249" s="418"/>
      <c r="B2249" s="408"/>
      <c r="C2249" s="1533"/>
      <c r="D2249" s="303"/>
      <c r="E2249" s="590"/>
      <c r="F2249" s="589"/>
      <c r="G2249" s="330"/>
      <c r="H2249" s="588"/>
      <c r="I2249" s="587"/>
    </row>
    <row r="2250" spans="1:9" ht="15.75" thickBot="1">
      <c r="A2250" s="586"/>
      <c r="B2250" s="456"/>
      <c r="C2250" s="1594"/>
      <c r="D2250" s="585"/>
      <c r="E2250" s="584"/>
      <c r="F2250" s="583"/>
      <c r="G2250" s="582"/>
      <c r="H2250" s="581"/>
      <c r="I2250" s="580"/>
    </row>
    <row r="2251" spans="1:9" ht="15.75" thickBot="1">
      <c r="A2251" s="450"/>
      <c r="B2251" s="449"/>
      <c r="C2251" s="1556"/>
      <c r="D2251" s="448"/>
      <c r="E2251" s="579" t="s">
        <v>0</v>
      </c>
      <c r="F2251" s="578">
        <f>SUM(F2245:F2250)</f>
        <v>38216193.5</v>
      </c>
      <c r="G2251" s="577">
        <f>SUM(G2245:G2250)</f>
        <v>85697964.5</v>
      </c>
      <c r="H2251" s="576">
        <f>SUM(H2245:H2250)</f>
        <v>28640176.59</v>
      </c>
      <c r="I2251" s="576">
        <f>SUM(I2245:I2250)</f>
        <v>105235832.2</v>
      </c>
    </row>
    <row r="2252" spans="1:9" ht="15.75" thickBot="1">
      <c r="A2252" s="1822" t="s">
        <v>225</v>
      </c>
      <c r="B2252" s="1823"/>
      <c r="C2252" s="1823"/>
      <c r="D2252" s="1823"/>
      <c r="E2252" s="1823"/>
      <c r="F2252" s="1823"/>
      <c r="G2252" s="1823"/>
      <c r="H2252" s="1823"/>
      <c r="I2252" s="1824"/>
    </row>
    <row r="2253" spans="1:9" ht="15.75" thickBot="1">
      <c r="A2253" s="445"/>
      <c r="B2253" s="444"/>
      <c r="C2253" s="1524"/>
      <c r="D2253" s="268"/>
      <c r="E2253" s="575" t="s">
        <v>149</v>
      </c>
      <c r="F2253" s="574">
        <f t="shared" ref="F2253:I2254" si="176">SUM(F2312,F2362,F2420)</f>
        <v>8713193.5000000019</v>
      </c>
      <c r="G2253" s="573">
        <f t="shared" si="176"/>
        <v>15797964.5</v>
      </c>
      <c r="H2253" s="572">
        <f t="shared" si="176"/>
        <v>7128976.5</v>
      </c>
      <c r="I2253" s="571">
        <f t="shared" si="176"/>
        <v>13335832.200000001</v>
      </c>
    </row>
    <row r="2254" spans="1:9" ht="15.75" thickBot="1">
      <c r="A2254" s="529"/>
      <c r="B2254" s="277"/>
      <c r="C2254" s="1519"/>
      <c r="D2254" s="353"/>
      <c r="E2254" s="476" t="s">
        <v>148</v>
      </c>
      <c r="F2254" s="570">
        <f t="shared" si="176"/>
        <v>29503000</v>
      </c>
      <c r="G2254" s="569">
        <f t="shared" si="176"/>
        <v>69900000</v>
      </c>
      <c r="H2254" s="568">
        <f t="shared" si="176"/>
        <v>21511200.09</v>
      </c>
      <c r="I2254" s="567">
        <f t="shared" si="176"/>
        <v>91900000</v>
      </c>
    </row>
    <row r="2255" spans="1:9" ht="15.75" thickBot="1">
      <c r="A2255" s="566"/>
      <c r="B2255" s="565"/>
      <c r="C2255" s="1605"/>
      <c r="D2255" s="564"/>
      <c r="E2255" s="563" t="s">
        <v>0</v>
      </c>
      <c r="F2255" s="561">
        <f>SUM(F2253:F2254)</f>
        <v>38216193.5</v>
      </c>
      <c r="G2255" s="562">
        <f>SUM(G2253:G2254)</f>
        <v>85697964.5</v>
      </c>
      <c r="H2255" s="561">
        <f>SUM(H2253:H2254)</f>
        <v>28640176.59</v>
      </c>
      <c r="I2255" s="560">
        <f>SUM(I2253:I2254)</f>
        <v>105235832.2</v>
      </c>
    </row>
    <row r="2256" spans="1:9" ht="15.75">
      <c r="A2256" s="1783" t="s">
        <v>144</v>
      </c>
      <c r="B2256" s="1784"/>
      <c r="C2256" s="1784"/>
      <c r="D2256" s="1784"/>
      <c r="E2256" s="1784"/>
      <c r="F2256" s="1784"/>
      <c r="G2256" s="1784"/>
      <c r="H2256" s="1784"/>
      <c r="I2256" s="1785"/>
    </row>
    <row r="2257" spans="1:9" ht="15.75">
      <c r="A2257" s="1783" t="s">
        <v>143</v>
      </c>
      <c r="B2257" s="1784"/>
      <c r="C2257" s="1784"/>
      <c r="D2257" s="1784"/>
      <c r="E2257" s="1784"/>
      <c r="F2257" s="1784"/>
      <c r="G2257" s="1784"/>
      <c r="H2257" s="1784"/>
      <c r="I2257" s="1785"/>
    </row>
    <row r="2258" spans="1:9" ht="15.75">
      <c r="A2258" s="1783" t="s">
        <v>883</v>
      </c>
      <c r="B2258" s="1784"/>
      <c r="C2258" s="1784"/>
      <c r="D2258" s="1784"/>
      <c r="E2258" s="1784"/>
      <c r="F2258" s="1784"/>
      <c r="G2258" s="1784"/>
      <c r="H2258" s="1784"/>
      <c r="I2258" s="1785"/>
    </row>
    <row r="2259" spans="1:9" ht="15.75">
      <c r="A2259" s="1783" t="s">
        <v>188</v>
      </c>
      <c r="B2259" s="1784"/>
      <c r="C2259" s="1784"/>
      <c r="D2259" s="1784"/>
      <c r="E2259" s="1784"/>
      <c r="F2259" s="1784"/>
      <c r="G2259" s="1784"/>
      <c r="H2259" s="1784"/>
      <c r="I2259" s="1785"/>
    </row>
    <row r="2260" spans="1:9" ht="15.75" thickBot="1">
      <c r="A2260" s="1813" t="s">
        <v>251</v>
      </c>
      <c r="B2260" s="1814"/>
      <c r="C2260" s="1814"/>
      <c r="D2260" s="1814"/>
      <c r="E2260" s="1814"/>
      <c r="F2260" s="1814"/>
      <c r="G2260" s="1814"/>
      <c r="H2260" s="1814"/>
      <c r="I2260" s="1815"/>
    </row>
    <row r="2261" spans="1:9" ht="43.5" thickBot="1">
      <c r="A2261" s="559" t="s">
        <v>142</v>
      </c>
      <c r="B2261" s="558" t="s">
        <v>141</v>
      </c>
      <c r="C2261" s="1606" t="s">
        <v>140</v>
      </c>
      <c r="D2261" s="557" t="s">
        <v>139</v>
      </c>
      <c r="E2261" s="556" t="s">
        <v>138</v>
      </c>
      <c r="F2261" s="222" t="s">
        <v>909</v>
      </c>
      <c r="G2261" s="223" t="s">
        <v>908</v>
      </c>
      <c r="H2261" s="222" t="s">
        <v>888</v>
      </c>
      <c r="I2261" s="221" t="s">
        <v>882</v>
      </c>
    </row>
    <row r="2262" spans="1:9">
      <c r="A2262" s="553">
        <v>20000000</v>
      </c>
      <c r="B2262" s="323"/>
      <c r="C2262" s="1550"/>
      <c r="D2262" s="343"/>
      <c r="E2262" s="554" t="s">
        <v>186</v>
      </c>
      <c r="F2262" s="543"/>
      <c r="G2262" s="542"/>
      <c r="H2262" s="541"/>
      <c r="I2262" s="540"/>
    </row>
    <row r="2263" spans="1:9">
      <c r="A2263" s="553">
        <v>21000000</v>
      </c>
      <c r="B2263" s="323"/>
      <c r="C2263" s="1550"/>
      <c r="D2263" s="343"/>
      <c r="E2263" s="554" t="s">
        <v>149</v>
      </c>
      <c r="F2263" s="543"/>
      <c r="G2263" s="542"/>
      <c r="H2263" s="541"/>
      <c r="I2263" s="540"/>
    </row>
    <row r="2264" spans="1:9">
      <c r="A2264" s="553">
        <v>21010000</v>
      </c>
      <c r="B2264" s="323"/>
      <c r="C2264" s="1550"/>
      <c r="D2264" s="343"/>
      <c r="E2264" s="554" t="s">
        <v>185</v>
      </c>
      <c r="F2264" s="543"/>
      <c r="G2264" s="542"/>
      <c r="H2264" s="541"/>
      <c r="I2264" s="540"/>
    </row>
    <row r="2265" spans="1:9">
      <c r="A2265" s="552">
        <v>21010103</v>
      </c>
      <c r="B2265" s="547" t="s">
        <v>63</v>
      </c>
      <c r="C2265" s="1551"/>
      <c r="D2265" s="157">
        <v>31931500</v>
      </c>
      <c r="E2265" s="173" t="s">
        <v>184</v>
      </c>
      <c r="F2265" s="143">
        <f>G2265*8/12</f>
        <v>0</v>
      </c>
      <c r="G2265" s="100"/>
      <c r="H2265" s="312">
        <f>G2265/12*9</f>
        <v>0</v>
      </c>
      <c r="I2265" s="98">
        <v>0</v>
      </c>
    </row>
    <row r="2266" spans="1:9">
      <c r="A2266" s="552">
        <v>21010104</v>
      </c>
      <c r="B2266" s="547" t="s">
        <v>63</v>
      </c>
      <c r="C2266" s="1551"/>
      <c r="D2266" s="157">
        <v>31931500</v>
      </c>
      <c r="E2266" s="173" t="s">
        <v>183</v>
      </c>
      <c r="F2266" s="143">
        <f t="shared" ref="F2266:F2267" si="177">SUM(G2266/12*11)</f>
        <v>958958</v>
      </c>
      <c r="G2266" s="100">
        <v>1046136</v>
      </c>
      <c r="H2266" s="312">
        <f>G2266/12*9</f>
        <v>784602</v>
      </c>
      <c r="I2266" s="337">
        <f t="shared" ref="I2266:I2267" si="178">SUM(G2266*110%)</f>
        <v>1150749.6000000001</v>
      </c>
    </row>
    <row r="2267" spans="1:9">
      <c r="A2267" s="552">
        <v>21010105</v>
      </c>
      <c r="B2267" s="547"/>
      <c r="C2267" s="1551"/>
      <c r="D2267" s="157">
        <v>31931500</v>
      </c>
      <c r="E2267" s="173" t="s">
        <v>182</v>
      </c>
      <c r="F2267" s="143">
        <f t="shared" si="177"/>
        <v>1990056.75</v>
      </c>
      <c r="G2267" s="100">
        <v>2170971</v>
      </c>
      <c r="H2267" s="312">
        <f>G2267/12*9</f>
        <v>1628228.25</v>
      </c>
      <c r="I2267" s="337">
        <f t="shared" si="178"/>
        <v>2388068.1</v>
      </c>
    </row>
    <row r="2268" spans="1:9">
      <c r="A2268" s="336">
        <v>21010106</v>
      </c>
      <c r="B2268" s="547"/>
      <c r="C2268" s="1551"/>
      <c r="D2268" s="157">
        <v>31931500</v>
      </c>
      <c r="E2268" s="173" t="s">
        <v>181</v>
      </c>
      <c r="F2268" s="101"/>
      <c r="G2268" s="100"/>
      <c r="H2268" s="312">
        <f>G2268/12*9</f>
        <v>0</v>
      </c>
      <c r="I2268" s="98"/>
    </row>
    <row r="2269" spans="1:9">
      <c r="A2269" s="335"/>
      <c r="B2269" s="547"/>
      <c r="C2269" s="1551"/>
      <c r="D2269" s="157">
        <v>31931500</v>
      </c>
      <c r="E2269" s="555" t="s">
        <v>180</v>
      </c>
      <c r="F2269" s="101"/>
      <c r="G2269" s="100">
        <v>1232765.0900000001</v>
      </c>
      <c r="H2269" s="312">
        <v>0</v>
      </c>
      <c r="I2269" s="328">
        <v>1440000</v>
      </c>
    </row>
    <row r="2270" spans="1:9">
      <c r="A2270" s="498"/>
      <c r="B2270" s="333"/>
      <c r="C2270" s="1530"/>
      <c r="D2270" s="332"/>
      <c r="E2270" s="331" t="s">
        <v>179</v>
      </c>
      <c r="F2270" s="163"/>
      <c r="G2270" s="330">
        <v>420000</v>
      </c>
      <c r="H2270" s="329"/>
      <c r="I2270" s="489">
        <v>0</v>
      </c>
    </row>
    <row r="2271" spans="1:9">
      <c r="A2271" s="553">
        <v>21020000</v>
      </c>
      <c r="B2271" s="323"/>
      <c r="C2271" s="1550"/>
      <c r="D2271" s="343"/>
      <c r="E2271" s="554" t="s">
        <v>250</v>
      </c>
      <c r="F2271" s="101"/>
      <c r="G2271" s="100"/>
      <c r="H2271" s="99"/>
      <c r="I2271" s="98"/>
    </row>
    <row r="2272" spans="1:9">
      <c r="A2272" s="553">
        <v>21020300</v>
      </c>
      <c r="B2272" s="323"/>
      <c r="C2272" s="1550"/>
      <c r="D2272" s="343"/>
      <c r="E2272" s="1657" t="s">
        <v>178</v>
      </c>
      <c r="F2272" s="101"/>
      <c r="G2272" s="100"/>
      <c r="H2272" s="99"/>
      <c r="I2272" s="98"/>
    </row>
    <row r="2273" spans="1:9">
      <c r="A2273" s="552">
        <v>21020301</v>
      </c>
      <c r="B2273" s="547" t="s">
        <v>63</v>
      </c>
      <c r="C2273" s="1551"/>
      <c r="D2273" s="157">
        <v>31931500</v>
      </c>
      <c r="E2273" s="207" t="s">
        <v>171</v>
      </c>
      <c r="F2273" s="143">
        <f t="shared" ref="F2273:F2288" si="179">SUM(G2273/12*11)</f>
        <v>335637.5</v>
      </c>
      <c r="G2273" s="100">
        <v>366150</v>
      </c>
      <c r="H2273" s="312">
        <f t="shared" ref="H2273:H2281" si="180">G2273/12*9</f>
        <v>274612.5</v>
      </c>
      <c r="I2273" s="337">
        <f t="shared" ref="I2273:I2288" si="181">SUM(G2273*110%)</f>
        <v>402765.00000000006</v>
      </c>
    </row>
    <row r="2274" spans="1:9">
      <c r="A2274" s="552">
        <v>21020302</v>
      </c>
      <c r="B2274" s="547" t="s">
        <v>63</v>
      </c>
      <c r="C2274" s="1551"/>
      <c r="D2274" s="157">
        <v>31931500</v>
      </c>
      <c r="E2274" s="207" t="s">
        <v>169</v>
      </c>
      <c r="F2274" s="143">
        <f t="shared" si="179"/>
        <v>191792.33333333334</v>
      </c>
      <c r="G2274" s="100">
        <v>209228</v>
      </c>
      <c r="H2274" s="312">
        <f t="shared" si="180"/>
        <v>156921</v>
      </c>
      <c r="I2274" s="337">
        <f t="shared" si="181"/>
        <v>230150.80000000002</v>
      </c>
    </row>
    <row r="2275" spans="1:9">
      <c r="A2275" s="552">
        <v>21020303</v>
      </c>
      <c r="B2275" s="547" t="s">
        <v>63</v>
      </c>
      <c r="C2275" s="1551"/>
      <c r="D2275" s="157">
        <v>31931500</v>
      </c>
      <c r="E2275" s="207" t="s">
        <v>167</v>
      </c>
      <c r="F2275" s="143">
        <f t="shared" si="179"/>
        <v>10692</v>
      </c>
      <c r="G2275" s="100">
        <v>11664</v>
      </c>
      <c r="H2275" s="312">
        <f t="shared" si="180"/>
        <v>8748</v>
      </c>
      <c r="I2275" s="337">
        <f t="shared" si="181"/>
        <v>12830.400000000001</v>
      </c>
    </row>
    <row r="2276" spans="1:9">
      <c r="A2276" s="552">
        <v>21020304</v>
      </c>
      <c r="B2276" s="547" t="s">
        <v>63</v>
      </c>
      <c r="C2276" s="1551"/>
      <c r="D2276" s="157">
        <v>31931500</v>
      </c>
      <c r="E2276" s="207" t="s">
        <v>165</v>
      </c>
      <c r="F2276" s="143">
        <f t="shared" si="179"/>
        <v>431531.83333333331</v>
      </c>
      <c r="G2276" s="100">
        <v>470762</v>
      </c>
      <c r="H2276" s="312">
        <f t="shared" si="180"/>
        <v>353071.5</v>
      </c>
      <c r="I2276" s="337">
        <f t="shared" si="181"/>
        <v>517838.20000000007</v>
      </c>
    </row>
    <row r="2277" spans="1:9">
      <c r="A2277" s="552">
        <v>21020305</v>
      </c>
      <c r="B2277" s="547" t="s">
        <v>63</v>
      </c>
      <c r="C2277" s="1551"/>
      <c r="D2277" s="157">
        <v>31931500</v>
      </c>
      <c r="E2277" s="207" t="s">
        <v>249</v>
      </c>
      <c r="F2277" s="143">
        <f t="shared" si="179"/>
        <v>47948.083333333336</v>
      </c>
      <c r="G2277" s="100">
        <v>52307</v>
      </c>
      <c r="H2277" s="312">
        <f t="shared" si="180"/>
        <v>39230.25</v>
      </c>
      <c r="I2277" s="337">
        <f t="shared" si="181"/>
        <v>57537.700000000004</v>
      </c>
    </row>
    <row r="2278" spans="1:9">
      <c r="A2278" s="552">
        <v>21020306</v>
      </c>
      <c r="B2278" s="547" t="s">
        <v>63</v>
      </c>
      <c r="C2278" s="1551"/>
      <c r="D2278" s="157">
        <v>31931500</v>
      </c>
      <c r="E2278" s="207" t="s">
        <v>248</v>
      </c>
      <c r="F2278" s="143">
        <f t="shared" si="179"/>
        <v>8316</v>
      </c>
      <c r="G2278" s="100">
        <v>9072</v>
      </c>
      <c r="H2278" s="312">
        <f t="shared" si="180"/>
        <v>6804</v>
      </c>
      <c r="I2278" s="337">
        <f t="shared" si="181"/>
        <v>9979.2000000000007</v>
      </c>
    </row>
    <row r="2279" spans="1:9">
      <c r="A2279" s="552">
        <v>21020312</v>
      </c>
      <c r="B2279" s="547"/>
      <c r="C2279" s="1551"/>
      <c r="D2279" s="157">
        <v>31931500</v>
      </c>
      <c r="E2279" s="207" t="s">
        <v>163</v>
      </c>
      <c r="F2279" s="143">
        <f t="shared" si="179"/>
        <v>0</v>
      </c>
      <c r="G2279" s="100"/>
      <c r="H2279" s="312">
        <f t="shared" si="180"/>
        <v>0</v>
      </c>
      <c r="I2279" s="337">
        <f t="shared" si="181"/>
        <v>0</v>
      </c>
    </row>
    <row r="2280" spans="1:9">
      <c r="A2280" s="552">
        <v>21020314</v>
      </c>
      <c r="B2280" s="547" t="s">
        <v>63</v>
      </c>
      <c r="C2280" s="1551"/>
      <c r="D2280" s="157">
        <v>31931500</v>
      </c>
      <c r="E2280" s="207" t="s">
        <v>247</v>
      </c>
      <c r="F2280" s="143">
        <f t="shared" si="179"/>
        <v>300584.16666666663</v>
      </c>
      <c r="G2280" s="100">
        <v>327910</v>
      </c>
      <c r="H2280" s="312">
        <f t="shared" si="180"/>
        <v>245932.5</v>
      </c>
      <c r="I2280" s="337">
        <f t="shared" si="181"/>
        <v>360701.00000000006</v>
      </c>
    </row>
    <row r="2281" spans="1:9">
      <c r="A2281" s="552">
        <v>21020315</v>
      </c>
      <c r="B2281" s="547" t="s">
        <v>63</v>
      </c>
      <c r="C2281" s="1551"/>
      <c r="D2281" s="157">
        <v>31931500</v>
      </c>
      <c r="E2281" s="207" t="s">
        <v>161</v>
      </c>
      <c r="F2281" s="143">
        <f t="shared" si="179"/>
        <v>74345.333333333343</v>
      </c>
      <c r="G2281" s="100">
        <v>81104</v>
      </c>
      <c r="H2281" s="312">
        <f t="shared" si="180"/>
        <v>60828</v>
      </c>
      <c r="I2281" s="337">
        <f t="shared" si="181"/>
        <v>89214.400000000009</v>
      </c>
    </row>
    <row r="2282" spans="1:9">
      <c r="A2282" s="553">
        <v>21020400</v>
      </c>
      <c r="B2282" s="323"/>
      <c r="C2282" s="1550"/>
      <c r="D2282" s="343"/>
      <c r="E2282" s="554" t="s">
        <v>174</v>
      </c>
      <c r="F2282" s="143">
        <f t="shared" si="179"/>
        <v>0</v>
      </c>
      <c r="G2282" s="100"/>
      <c r="H2282" s="99"/>
      <c r="I2282" s="337">
        <f t="shared" si="181"/>
        <v>0</v>
      </c>
    </row>
    <row r="2283" spans="1:9">
      <c r="A2283" s="552">
        <v>21020401</v>
      </c>
      <c r="B2283" s="547" t="s">
        <v>63</v>
      </c>
      <c r="C2283" s="1551"/>
      <c r="D2283" s="157">
        <v>31931500</v>
      </c>
      <c r="E2283" s="207" t="s">
        <v>171</v>
      </c>
      <c r="F2283" s="143">
        <f t="shared" si="179"/>
        <v>690099.66666666674</v>
      </c>
      <c r="G2283" s="100">
        <v>752836</v>
      </c>
      <c r="H2283" s="312">
        <f t="shared" ref="H2283:H2288" si="182">G2283/12*9</f>
        <v>564627</v>
      </c>
      <c r="I2283" s="337">
        <f t="shared" si="181"/>
        <v>828119.60000000009</v>
      </c>
    </row>
    <row r="2284" spans="1:9">
      <c r="A2284" s="552">
        <v>21020402</v>
      </c>
      <c r="B2284" s="547" t="s">
        <v>63</v>
      </c>
      <c r="C2284" s="1551"/>
      <c r="D2284" s="157">
        <v>31931500</v>
      </c>
      <c r="E2284" s="207" t="s">
        <v>169</v>
      </c>
      <c r="F2284" s="143">
        <f t="shared" si="179"/>
        <v>394344.5</v>
      </c>
      <c r="G2284" s="100">
        <v>430194</v>
      </c>
      <c r="H2284" s="312">
        <f t="shared" si="182"/>
        <v>322645.5</v>
      </c>
      <c r="I2284" s="337">
        <f t="shared" si="181"/>
        <v>473213.4</v>
      </c>
    </row>
    <row r="2285" spans="1:9">
      <c r="A2285" s="552">
        <v>21020403</v>
      </c>
      <c r="B2285" s="547" t="s">
        <v>63</v>
      </c>
      <c r="C2285" s="1551"/>
      <c r="D2285" s="157">
        <v>31931500</v>
      </c>
      <c r="E2285" s="207" t="s">
        <v>167</v>
      </c>
      <c r="F2285" s="143">
        <f t="shared" si="179"/>
        <v>31680</v>
      </c>
      <c r="G2285" s="100">
        <v>34560</v>
      </c>
      <c r="H2285" s="312">
        <f t="shared" si="182"/>
        <v>25920</v>
      </c>
      <c r="I2285" s="337">
        <f t="shared" si="181"/>
        <v>38016</v>
      </c>
    </row>
    <row r="2286" spans="1:9">
      <c r="A2286" s="552">
        <v>21020404</v>
      </c>
      <c r="B2286" s="547" t="s">
        <v>63</v>
      </c>
      <c r="C2286" s="1551"/>
      <c r="D2286" s="157">
        <v>31931500</v>
      </c>
      <c r="E2286" s="207" t="s">
        <v>165</v>
      </c>
      <c r="F2286" s="143">
        <f t="shared" si="179"/>
        <v>98565.5</v>
      </c>
      <c r="G2286" s="100">
        <v>107526</v>
      </c>
      <c r="H2286" s="312">
        <f t="shared" si="182"/>
        <v>80644.5</v>
      </c>
      <c r="I2286" s="337">
        <f t="shared" si="181"/>
        <v>118278.6</v>
      </c>
    </row>
    <row r="2287" spans="1:9">
      <c r="A2287" s="552">
        <v>21020412</v>
      </c>
      <c r="B2287" s="547"/>
      <c r="C2287" s="1551"/>
      <c r="D2287" s="157">
        <v>31931500</v>
      </c>
      <c r="E2287" s="207" t="s">
        <v>163</v>
      </c>
      <c r="F2287" s="143">
        <f t="shared" si="179"/>
        <v>0</v>
      </c>
      <c r="G2287" s="100"/>
      <c r="H2287" s="312">
        <f t="shared" si="182"/>
        <v>0</v>
      </c>
      <c r="I2287" s="337">
        <f t="shared" si="181"/>
        <v>0</v>
      </c>
    </row>
    <row r="2288" spans="1:9">
      <c r="A2288" s="552">
        <v>21020415</v>
      </c>
      <c r="B2288" s="547" t="s">
        <v>63</v>
      </c>
      <c r="C2288" s="1551"/>
      <c r="D2288" s="157">
        <v>31931500</v>
      </c>
      <c r="E2288" s="207" t="s">
        <v>161</v>
      </c>
      <c r="F2288" s="143">
        <f t="shared" si="179"/>
        <v>186404.16666666666</v>
      </c>
      <c r="G2288" s="100">
        <v>203350</v>
      </c>
      <c r="H2288" s="312">
        <f t="shared" si="182"/>
        <v>152512.5</v>
      </c>
      <c r="I2288" s="337">
        <f t="shared" si="181"/>
        <v>223685.00000000003</v>
      </c>
    </row>
    <row r="2289" spans="1:9">
      <c r="A2289" s="553">
        <v>21020500</v>
      </c>
      <c r="B2289" s="323"/>
      <c r="C2289" s="1550"/>
      <c r="D2289" s="343"/>
      <c r="E2289" s="331" t="s">
        <v>173</v>
      </c>
      <c r="F2289" s="101"/>
      <c r="G2289" s="100"/>
      <c r="H2289" s="99"/>
      <c r="I2289" s="98"/>
    </row>
    <row r="2290" spans="1:9">
      <c r="A2290" s="552">
        <v>21020501</v>
      </c>
      <c r="B2290" s="547"/>
      <c r="C2290" s="1551"/>
      <c r="D2290" s="157">
        <v>31931500</v>
      </c>
      <c r="E2290" s="207" t="s">
        <v>171</v>
      </c>
      <c r="F2290" s="101"/>
      <c r="G2290" s="100"/>
      <c r="H2290" s="312">
        <f t="shared" ref="H2290:H2295" si="183">G2290/12*9</f>
        <v>0</v>
      </c>
      <c r="I2290" s="98"/>
    </row>
    <row r="2291" spans="1:9">
      <c r="A2291" s="551">
        <v>21020502</v>
      </c>
      <c r="B2291" s="547"/>
      <c r="C2291" s="1541"/>
      <c r="D2291" s="157">
        <v>31931500</v>
      </c>
      <c r="E2291" s="207" t="s">
        <v>169</v>
      </c>
      <c r="F2291" s="101"/>
      <c r="G2291" s="100"/>
      <c r="H2291" s="312">
        <f t="shared" si="183"/>
        <v>0</v>
      </c>
      <c r="I2291" s="98"/>
    </row>
    <row r="2292" spans="1:9">
      <c r="A2292" s="551">
        <v>21020503</v>
      </c>
      <c r="B2292" s="547"/>
      <c r="C2292" s="1541"/>
      <c r="D2292" s="157">
        <v>31931500</v>
      </c>
      <c r="E2292" s="207" t="s">
        <v>167</v>
      </c>
      <c r="F2292" s="101"/>
      <c r="G2292" s="100"/>
      <c r="H2292" s="312">
        <f t="shared" si="183"/>
        <v>0</v>
      </c>
      <c r="I2292" s="98"/>
    </row>
    <row r="2293" spans="1:9">
      <c r="A2293" s="551">
        <v>21020504</v>
      </c>
      <c r="B2293" s="547"/>
      <c r="C2293" s="1541"/>
      <c r="D2293" s="157">
        <v>31931500</v>
      </c>
      <c r="E2293" s="207" t="s">
        <v>165</v>
      </c>
      <c r="F2293" s="101"/>
      <c r="G2293" s="100"/>
      <c r="H2293" s="312">
        <f t="shared" si="183"/>
        <v>0</v>
      </c>
      <c r="I2293" s="98"/>
    </row>
    <row r="2294" spans="1:9">
      <c r="A2294" s="551" t="s">
        <v>164</v>
      </c>
      <c r="B2294" s="547"/>
      <c r="C2294" s="1541"/>
      <c r="D2294" s="157">
        <v>31931500</v>
      </c>
      <c r="E2294" s="207" t="s">
        <v>163</v>
      </c>
      <c r="F2294" s="101"/>
      <c r="G2294" s="100"/>
      <c r="H2294" s="312">
        <f t="shared" si="183"/>
        <v>0</v>
      </c>
      <c r="I2294" s="98"/>
    </row>
    <row r="2295" spans="1:9">
      <c r="A2295" s="551">
        <v>21020515</v>
      </c>
      <c r="B2295" s="547"/>
      <c r="C2295" s="1541"/>
      <c r="D2295" s="157">
        <v>31931500</v>
      </c>
      <c r="E2295" s="207" t="s">
        <v>161</v>
      </c>
      <c r="F2295" s="101"/>
      <c r="G2295" s="100"/>
      <c r="H2295" s="312">
        <f t="shared" si="183"/>
        <v>0</v>
      </c>
      <c r="I2295" s="98"/>
    </row>
    <row r="2296" spans="1:9">
      <c r="A2296" s="550">
        <v>21020600</v>
      </c>
      <c r="B2296" s="317"/>
      <c r="C2296" s="1540"/>
      <c r="D2296" s="368"/>
      <c r="E2296" s="331" t="s">
        <v>160</v>
      </c>
      <c r="F2296" s="101"/>
      <c r="G2296" s="100"/>
      <c r="H2296" s="99"/>
      <c r="I2296" s="98"/>
    </row>
    <row r="2297" spans="1:9">
      <c r="A2297" s="549">
        <v>21020605</v>
      </c>
      <c r="B2297" s="547"/>
      <c r="C2297" s="1541"/>
      <c r="D2297" s="157">
        <v>31931500</v>
      </c>
      <c r="E2297" s="173" t="s">
        <v>159</v>
      </c>
      <c r="F2297" s="101"/>
      <c r="G2297" s="100"/>
      <c r="H2297" s="312">
        <f>G2297/12*9</f>
        <v>0</v>
      </c>
      <c r="I2297" s="98"/>
    </row>
    <row r="2298" spans="1:9">
      <c r="A2298" s="546">
        <v>22020000</v>
      </c>
      <c r="B2298" s="291"/>
      <c r="C2298" s="1546"/>
      <c r="D2298" s="290"/>
      <c r="E2298" s="548" t="s">
        <v>148</v>
      </c>
      <c r="F2298" s="101"/>
      <c r="G2298" s="100"/>
      <c r="H2298" s="99"/>
      <c r="I2298" s="98"/>
    </row>
    <row r="2299" spans="1:9">
      <c r="A2299" s="546">
        <v>22020100</v>
      </c>
      <c r="B2299" s="291"/>
      <c r="C2299" s="1546"/>
      <c r="D2299" s="290"/>
      <c r="E2299" s="417" t="s">
        <v>158</v>
      </c>
      <c r="F2299" s="101"/>
      <c r="G2299" s="100"/>
      <c r="H2299" s="99"/>
      <c r="I2299" s="98"/>
    </row>
    <row r="2300" spans="1:9" ht="15.75">
      <c r="A2300" s="71">
        <v>22020101</v>
      </c>
      <c r="B2300" s="285" t="s">
        <v>63</v>
      </c>
      <c r="C2300" s="1591"/>
      <c r="D2300" s="157">
        <v>31931500</v>
      </c>
      <c r="E2300" s="308" t="s">
        <v>157</v>
      </c>
      <c r="F2300" s="367"/>
      <c r="G2300" s="100">
        <v>200000</v>
      </c>
      <c r="H2300" s="366"/>
      <c r="I2300" s="98">
        <v>200000</v>
      </c>
    </row>
    <row r="2301" spans="1:9" ht="15.75">
      <c r="A2301" s="71">
        <v>22020102</v>
      </c>
      <c r="B2301" s="547"/>
      <c r="C2301" s="1591"/>
      <c r="D2301" s="157">
        <v>31931500</v>
      </c>
      <c r="E2301" s="308" t="s">
        <v>156</v>
      </c>
      <c r="F2301" s="367"/>
      <c r="G2301" s="100"/>
      <c r="H2301" s="366"/>
      <c r="I2301" s="98"/>
    </row>
    <row r="2302" spans="1:9" ht="15.75">
      <c r="A2302" s="71">
        <v>22020103</v>
      </c>
      <c r="B2302" s="547"/>
      <c r="C2302" s="1591"/>
      <c r="D2302" s="157">
        <v>31931500</v>
      </c>
      <c r="E2302" s="308" t="s">
        <v>155</v>
      </c>
      <c r="F2302" s="367"/>
      <c r="G2302" s="100"/>
      <c r="H2302" s="366"/>
      <c r="I2302" s="98"/>
    </row>
    <row r="2303" spans="1:9" ht="15.75">
      <c r="A2303" s="71">
        <v>22020104</v>
      </c>
      <c r="B2303" s="547"/>
      <c r="C2303" s="1591"/>
      <c r="D2303" s="157">
        <v>31931500</v>
      </c>
      <c r="E2303" s="308" t="s">
        <v>154</v>
      </c>
      <c r="F2303" s="367"/>
      <c r="G2303" s="100"/>
      <c r="H2303" s="366"/>
      <c r="I2303" s="98"/>
    </row>
    <row r="2304" spans="1:9">
      <c r="A2304" s="546">
        <v>22020300</v>
      </c>
      <c r="B2304" s="291"/>
      <c r="C2304" s="1546"/>
      <c r="D2304" s="290"/>
      <c r="E2304" s="417" t="s">
        <v>196</v>
      </c>
      <c r="F2304" s="101"/>
      <c r="G2304" s="100"/>
      <c r="H2304" s="99"/>
      <c r="I2304" s="98"/>
    </row>
    <row r="2305" spans="1:9" ht="30">
      <c r="A2305" s="246">
        <v>22020301</v>
      </c>
      <c r="B2305" s="285" t="s">
        <v>63</v>
      </c>
      <c r="C2305" s="1545"/>
      <c r="D2305" s="157">
        <v>31931500</v>
      </c>
      <c r="E2305" s="545" t="s">
        <v>246</v>
      </c>
      <c r="F2305" s="101">
        <v>4870000</v>
      </c>
      <c r="G2305" s="100">
        <v>3000000</v>
      </c>
      <c r="H2305" s="99">
        <v>3500000</v>
      </c>
      <c r="I2305" s="140">
        <v>3000000</v>
      </c>
    </row>
    <row r="2306" spans="1:9">
      <c r="A2306" s="246">
        <v>22020306</v>
      </c>
      <c r="B2306" s="285" t="s">
        <v>63</v>
      </c>
      <c r="C2306" s="1545"/>
      <c r="D2306" s="157">
        <v>31931500</v>
      </c>
      <c r="E2306" s="545" t="s">
        <v>245</v>
      </c>
      <c r="F2306" s="101">
        <v>340000</v>
      </c>
      <c r="G2306" s="100">
        <v>1000000</v>
      </c>
      <c r="H2306" s="99">
        <v>670000</v>
      </c>
      <c r="I2306" s="98">
        <v>1000000</v>
      </c>
    </row>
    <row r="2307" spans="1:9" ht="30">
      <c r="A2307" s="292">
        <v>22020700</v>
      </c>
      <c r="B2307" s="291"/>
      <c r="C2307" s="1607"/>
      <c r="D2307" s="303"/>
      <c r="E2307" s="361" t="s">
        <v>153</v>
      </c>
      <c r="F2307" s="301"/>
      <c r="G2307" s="100"/>
      <c r="H2307" s="106"/>
      <c r="I2307" s="98"/>
    </row>
    <row r="2308" spans="1:9">
      <c r="A2308" s="359">
        <v>22020710</v>
      </c>
      <c r="B2308" s="285" t="s">
        <v>63</v>
      </c>
      <c r="C2308" s="1608"/>
      <c r="D2308" s="309">
        <v>31931500</v>
      </c>
      <c r="E2308" s="358" t="s">
        <v>152</v>
      </c>
      <c r="F2308" s="301">
        <v>725000</v>
      </c>
      <c r="G2308" s="100">
        <v>1000000</v>
      </c>
      <c r="H2308" s="99">
        <v>250000</v>
      </c>
      <c r="I2308" s="98">
        <v>1000000</v>
      </c>
    </row>
    <row r="2309" spans="1:9">
      <c r="A2309" s="486">
        <v>22021000</v>
      </c>
      <c r="B2309" s="408"/>
      <c r="C2309" s="1533"/>
      <c r="D2309" s="290"/>
      <c r="E2309" s="1464" t="s">
        <v>151</v>
      </c>
      <c r="F2309" s="543"/>
      <c r="G2309" s="542"/>
      <c r="H2309" s="541"/>
      <c r="I2309" s="540"/>
    </row>
    <row r="2310" spans="1:9">
      <c r="A2310" s="544">
        <v>22021004</v>
      </c>
      <c r="B2310" s="285" t="s">
        <v>63</v>
      </c>
      <c r="C2310" s="1515"/>
      <c r="D2310" s="157">
        <v>31931500</v>
      </c>
      <c r="E2310" s="325" t="s">
        <v>244</v>
      </c>
      <c r="F2310" s="543">
        <v>1090000</v>
      </c>
      <c r="G2310" s="542">
        <v>3000000</v>
      </c>
      <c r="H2310" s="541">
        <v>1000000</v>
      </c>
      <c r="I2310" s="540">
        <v>3000000</v>
      </c>
    </row>
    <row r="2311" spans="1:9" ht="15.75" thickBot="1">
      <c r="A2311" s="485">
        <v>22021017</v>
      </c>
      <c r="B2311" s="285" t="s">
        <v>63</v>
      </c>
      <c r="C2311" s="1534"/>
      <c r="D2311" s="284">
        <v>31931500</v>
      </c>
      <c r="E2311" s="515" t="s">
        <v>150</v>
      </c>
      <c r="F2311" s="539">
        <v>1100000</v>
      </c>
      <c r="G2311" s="538">
        <v>2000000</v>
      </c>
      <c r="H2311" s="537">
        <v>1450000</v>
      </c>
      <c r="I2311" s="536">
        <v>2000000</v>
      </c>
    </row>
    <row r="2312" spans="1:9" ht="15.75" thickBot="1">
      <c r="A2312" s="535"/>
      <c r="B2312" s="356"/>
      <c r="C2312" s="1572"/>
      <c r="D2312" s="355"/>
      <c r="E2312" s="534" t="s">
        <v>207</v>
      </c>
      <c r="F2312" s="533">
        <f>SUM(F2265:F2297)</f>
        <v>5750955.833333334</v>
      </c>
      <c r="G2312" s="532">
        <f>SUM(G2265:G2297)</f>
        <v>7926535.0899999999</v>
      </c>
      <c r="H2312" s="531">
        <f>SUM(H2265:H2297)</f>
        <v>4705327.5</v>
      </c>
      <c r="I2312" s="530">
        <f>SUM(I2265:I2297)</f>
        <v>8341147.0000000019</v>
      </c>
    </row>
    <row r="2313" spans="1:9" ht="15.75" thickBot="1">
      <c r="A2313" s="529"/>
      <c r="B2313" s="277"/>
      <c r="C2313" s="1519"/>
      <c r="D2313" s="353"/>
      <c r="E2313" s="528" t="s">
        <v>148</v>
      </c>
      <c r="F2313" s="527">
        <f>SUM(F2300:F2311)</f>
        <v>8125000</v>
      </c>
      <c r="G2313" s="526">
        <f>SUM(G2300:G2311)</f>
        <v>10200000</v>
      </c>
      <c r="H2313" s="525">
        <f>SUM(H2300:H2311)</f>
        <v>6870000</v>
      </c>
      <c r="I2313" s="525">
        <f>SUM(I2300:I2311)</f>
        <v>10200000</v>
      </c>
    </row>
    <row r="2314" spans="1:9" ht="16.5" thickBot="1">
      <c r="A2314" s="514"/>
      <c r="B2314" s="351"/>
      <c r="C2314" s="1583"/>
      <c r="D2314" s="350"/>
      <c r="E2314" s="524" t="s">
        <v>0</v>
      </c>
      <c r="F2314" s="523">
        <f>SUM(F2312:F2313)</f>
        <v>13875955.833333334</v>
      </c>
      <c r="G2314" s="522">
        <f>SUM(G2312:G2313)</f>
        <v>18126535.09</v>
      </c>
      <c r="H2314" s="521">
        <f>SUM(H2312:H2313)</f>
        <v>11575327.5</v>
      </c>
      <c r="I2314" s="520">
        <f>SUM(I2312:I2313)</f>
        <v>18541147</v>
      </c>
    </row>
    <row r="2315" spans="1:9" ht="15.75">
      <c r="A2315" s="1783" t="s">
        <v>144</v>
      </c>
      <c r="B2315" s="1784"/>
      <c r="C2315" s="1784"/>
      <c r="D2315" s="1784"/>
      <c r="E2315" s="1784"/>
      <c r="F2315" s="1784"/>
      <c r="G2315" s="1784"/>
      <c r="H2315" s="1784"/>
      <c r="I2315" s="1785"/>
    </row>
    <row r="2316" spans="1:9" ht="15.75">
      <c r="A2316" s="1783" t="s">
        <v>143</v>
      </c>
      <c r="B2316" s="1784"/>
      <c r="C2316" s="1784"/>
      <c r="D2316" s="1784"/>
      <c r="E2316" s="1784"/>
      <c r="F2316" s="1784"/>
      <c r="G2316" s="1784"/>
      <c r="H2316" s="1784"/>
      <c r="I2316" s="1785"/>
    </row>
    <row r="2317" spans="1:9" ht="15.75">
      <c r="A2317" s="1783" t="s">
        <v>883</v>
      </c>
      <c r="B2317" s="1784"/>
      <c r="C2317" s="1784"/>
      <c r="D2317" s="1784"/>
      <c r="E2317" s="1784"/>
      <c r="F2317" s="1784"/>
      <c r="G2317" s="1784"/>
      <c r="H2317" s="1784"/>
      <c r="I2317" s="1785"/>
    </row>
    <row r="2318" spans="1:9" ht="15.75">
      <c r="A2318" s="1783" t="s">
        <v>188</v>
      </c>
      <c r="B2318" s="1784"/>
      <c r="C2318" s="1784"/>
      <c r="D2318" s="1784"/>
      <c r="E2318" s="1784"/>
      <c r="F2318" s="1784"/>
      <c r="G2318" s="1784"/>
      <c r="H2318" s="1784"/>
      <c r="I2318" s="1785"/>
    </row>
    <row r="2319" spans="1:9" ht="15.75" thickBot="1">
      <c r="A2319" s="1816" t="s">
        <v>243</v>
      </c>
      <c r="B2319" s="1817"/>
      <c r="C2319" s="1817"/>
      <c r="D2319" s="1817"/>
      <c r="E2319" s="1817"/>
      <c r="F2319" s="1817"/>
      <c r="G2319" s="1817"/>
      <c r="H2319" s="1817"/>
      <c r="I2319" s="1818"/>
    </row>
    <row r="2320" spans="1:9" ht="43.5" thickBot="1">
      <c r="A2320" s="227" t="s">
        <v>223</v>
      </c>
      <c r="B2320" s="226" t="s">
        <v>222</v>
      </c>
      <c r="C2320" s="1539" t="s">
        <v>221</v>
      </c>
      <c r="D2320" s="519" t="s">
        <v>220</v>
      </c>
      <c r="E2320" s="518" t="s">
        <v>138</v>
      </c>
      <c r="F2320" s="222" t="s">
        <v>909</v>
      </c>
      <c r="G2320" s="223" t="s">
        <v>908</v>
      </c>
      <c r="H2320" s="222" t="s">
        <v>888</v>
      </c>
      <c r="I2320" s="221" t="s">
        <v>882</v>
      </c>
    </row>
    <row r="2321" spans="1:9">
      <c r="A2321" s="508">
        <v>20000000</v>
      </c>
      <c r="B2321" s="507"/>
      <c r="C2321" s="1537"/>
      <c r="D2321" s="506"/>
      <c r="E2321" s="505" t="s">
        <v>186</v>
      </c>
      <c r="F2321" s="504"/>
      <c r="G2321" s="503"/>
      <c r="H2321" s="517"/>
      <c r="I2321" s="502"/>
    </row>
    <row r="2322" spans="1:9">
      <c r="A2322" s="425">
        <v>21000000</v>
      </c>
      <c r="B2322" s="424"/>
      <c r="C2322" s="1528"/>
      <c r="D2322" s="322"/>
      <c r="E2322" s="331" t="s">
        <v>149</v>
      </c>
      <c r="F2322" s="206"/>
      <c r="G2322" s="501"/>
      <c r="H2322" s="205"/>
      <c r="I2322" s="500"/>
    </row>
    <row r="2323" spans="1:9">
      <c r="A2323" s="425">
        <v>21010000</v>
      </c>
      <c r="B2323" s="424"/>
      <c r="C2323" s="1528"/>
      <c r="D2323" s="322"/>
      <c r="E2323" s="331" t="s">
        <v>185</v>
      </c>
      <c r="F2323" s="206"/>
      <c r="G2323" s="501"/>
      <c r="H2323" s="205"/>
      <c r="I2323" s="500"/>
    </row>
    <row r="2324" spans="1:9">
      <c r="A2324" s="326">
        <v>21010103</v>
      </c>
      <c r="B2324" s="285"/>
      <c r="C2324" s="1530"/>
      <c r="D2324" s="157">
        <v>31931500</v>
      </c>
      <c r="E2324" s="426" t="s">
        <v>184</v>
      </c>
      <c r="F2324" s="143"/>
      <c r="G2324" s="144"/>
      <c r="H2324" s="312">
        <f>G2324/12*9</f>
        <v>0</v>
      </c>
      <c r="I2324" s="202"/>
    </row>
    <row r="2325" spans="1:9">
      <c r="A2325" s="326">
        <v>21010104</v>
      </c>
      <c r="B2325" s="285" t="s">
        <v>63</v>
      </c>
      <c r="C2325" s="1530"/>
      <c r="D2325" s="157">
        <v>31931500</v>
      </c>
      <c r="E2325" s="426" t="s">
        <v>183</v>
      </c>
      <c r="F2325" s="143">
        <f t="shared" ref="F2325" si="184">SUM(G2325/12*11)</f>
        <v>804435.5</v>
      </c>
      <c r="G2325" s="144">
        <v>877566</v>
      </c>
      <c r="H2325" s="312">
        <f>G2325/12*9</f>
        <v>658174.5</v>
      </c>
      <c r="I2325" s="337">
        <f>SUM(G2325*110%)</f>
        <v>965322.60000000009</v>
      </c>
    </row>
    <row r="2326" spans="1:9" ht="15.75" customHeight="1">
      <c r="A2326" s="326">
        <v>21010105</v>
      </c>
      <c r="B2326" s="285"/>
      <c r="C2326" s="1530"/>
      <c r="D2326" s="157">
        <v>31931500</v>
      </c>
      <c r="E2326" s="426" t="s">
        <v>182</v>
      </c>
      <c r="F2326" s="143"/>
      <c r="G2326" s="144"/>
      <c r="H2326" s="312">
        <f>G2326/12*9</f>
        <v>0</v>
      </c>
      <c r="I2326" s="413"/>
    </row>
    <row r="2327" spans="1:9">
      <c r="A2327" s="327">
        <v>21010106</v>
      </c>
      <c r="B2327" s="285"/>
      <c r="C2327" s="1530"/>
      <c r="D2327" s="157">
        <v>31931500</v>
      </c>
      <c r="E2327" s="426" t="s">
        <v>181</v>
      </c>
      <c r="F2327" s="143"/>
      <c r="G2327" s="144"/>
      <c r="H2327" s="312">
        <f>G2327/12*9</f>
        <v>0</v>
      </c>
      <c r="I2327" s="413"/>
    </row>
    <row r="2328" spans="1:9">
      <c r="A2328" s="334"/>
      <c r="B2328" s="285"/>
      <c r="C2328" s="1530"/>
      <c r="D2328" s="157">
        <v>31931500</v>
      </c>
      <c r="E2328" s="325" t="s">
        <v>180</v>
      </c>
      <c r="F2328" s="143"/>
      <c r="G2328" s="144">
        <v>899987.98</v>
      </c>
      <c r="H2328" s="312">
        <v>0</v>
      </c>
      <c r="I2328" s="328">
        <v>480000</v>
      </c>
    </row>
    <row r="2329" spans="1:9">
      <c r="A2329" s="498"/>
      <c r="B2329" s="333"/>
      <c r="C2329" s="1530"/>
      <c r="D2329" s="332"/>
      <c r="E2329" s="331" t="s">
        <v>179</v>
      </c>
      <c r="F2329" s="163"/>
      <c r="G2329" s="330">
        <v>210000</v>
      </c>
      <c r="H2329" s="329"/>
      <c r="I2329" s="489">
        <v>0</v>
      </c>
    </row>
    <row r="2330" spans="1:9">
      <c r="A2330" s="425">
        <v>21020300</v>
      </c>
      <c r="B2330" s="424"/>
      <c r="C2330" s="1528"/>
      <c r="D2330" s="322"/>
      <c r="E2330" s="1657" t="s">
        <v>178</v>
      </c>
      <c r="F2330" s="143"/>
      <c r="G2330" s="144"/>
      <c r="H2330" s="141"/>
      <c r="I2330" s="413"/>
    </row>
    <row r="2331" spans="1:9">
      <c r="A2331" s="326">
        <v>21020301</v>
      </c>
      <c r="B2331" s="285"/>
      <c r="C2331" s="1530"/>
      <c r="D2331" s="157">
        <v>31931500</v>
      </c>
      <c r="E2331" s="325" t="s">
        <v>171</v>
      </c>
      <c r="F2331" s="143"/>
      <c r="G2331" s="144"/>
      <c r="H2331" s="312">
        <f t="shared" ref="H2331:H2339" si="185">G2331/12*9</f>
        <v>0</v>
      </c>
      <c r="I2331" s="413"/>
    </row>
    <row r="2332" spans="1:9">
      <c r="A2332" s="326">
        <v>21020302</v>
      </c>
      <c r="B2332" s="285"/>
      <c r="C2332" s="1530"/>
      <c r="D2332" s="157">
        <v>31931500</v>
      </c>
      <c r="E2332" s="325" t="s">
        <v>169</v>
      </c>
      <c r="F2332" s="143"/>
      <c r="G2332" s="144"/>
      <c r="H2332" s="312">
        <f t="shared" si="185"/>
        <v>0</v>
      </c>
      <c r="I2332" s="413"/>
    </row>
    <row r="2333" spans="1:9">
      <c r="A2333" s="326">
        <v>21020303</v>
      </c>
      <c r="B2333" s="285"/>
      <c r="C2333" s="1530"/>
      <c r="D2333" s="157">
        <v>31931500</v>
      </c>
      <c r="E2333" s="325" t="s">
        <v>167</v>
      </c>
      <c r="F2333" s="143"/>
      <c r="G2333" s="144"/>
      <c r="H2333" s="312">
        <f t="shared" si="185"/>
        <v>0</v>
      </c>
      <c r="I2333" s="413"/>
    </row>
    <row r="2334" spans="1:9">
      <c r="A2334" s="326">
        <v>21020304</v>
      </c>
      <c r="B2334" s="285"/>
      <c r="C2334" s="1530"/>
      <c r="D2334" s="157">
        <v>31931500</v>
      </c>
      <c r="E2334" s="325" t="s">
        <v>165</v>
      </c>
      <c r="F2334" s="143"/>
      <c r="G2334" s="144"/>
      <c r="H2334" s="312">
        <f t="shared" si="185"/>
        <v>0</v>
      </c>
      <c r="I2334" s="413"/>
    </row>
    <row r="2335" spans="1:9">
      <c r="A2335" s="326">
        <v>21020312</v>
      </c>
      <c r="B2335" s="285"/>
      <c r="C2335" s="1530"/>
      <c r="D2335" s="157">
        <v>31931500</v>
      </c>
      <c r="E2335" s="325" t="s">
        <v>163</v>
      </c>
      <c r="F2335" s="143"/>
      <c r="G2335" s="144"/>
      <c r="H2335" s="312">
        <f t="shared" si="185"/>
        <v>0</v>
      </c>
      <c r="I2335" s="413"/>
    </row>
    <row r="2336" spans="1:9">
      <c r="A2336" s="326">
        <v>21020315</v>
      </c>
      <c r="B2336" s="285"/>
      <c r="C2336" s="1530"/>
      <c r="D2336" s="157">
        <v>31931500</v>
      </c>
      <c r="E2336" s="325" t="s">
        <v>161</v>
      </c>
      <c r="F2336" s="143"/>
      <c r="G2336" s="144"/>
      <c r="H2336" s="312">
        <f t="shared" si="185"/>
        <v>0</v>
      </c>
      <c r="I2336" s="413"/>
    </row>
    <row r="2337" spans="1:9">
      <c r="A2337" s="327">
        <v>21020314</v>
      </c>
      <c r="B2337" s="285"/>
      <c r="C2337" s="1530"/>
      <c r="D2337" s="157">
        <v>31931500</v>
      </c>
      <c r="E2337" s="325" t="s">
        <v>177</v>
      </c>
      <c r="F2337" s="143"/>
      <c r="G2337" s="144"/>
      <c r="H2337" s="312">
        <f t="shared" si="185"/>
        <v>0</v>
      </c>
      <c r="I2337" s="413"/>
    </row>
    <row r="2338" spans="1:9">
      <c r="A2338" s="327">
        <v>21020305</v>
      </c>
      <c r="B2338" s="285"/>
      <c r="C2338" s="1530"/>
      <c r="D2338" s="157">
        <v>31931500</v>
      </c>
      <c r="E2338" s="325" t="s">
        <v>176</v>
      </c>
      <c r="F2338" s="143"/>
      <c r="G2338" s="144"/>
      <c r="H2338" s="312">
        <f t="shared" si="185"/>
        <v>0</v>
      </c>
      <c r="I2338" s="413"/>
    </row>
    <row r="2339" spans="1:9">
      <c r="A2339" s="327">
        <v>21020306</v>
      </c>
      <c r="B2339" s="285"/>
      <c r="C2339" s="1530"/>
      <c r="D2339" s="157">
        <v>31931500</v>
      </c>
      <c r="E2339" s="325" t="s">
        <v>175</v>
      </c>
      <c r="F2339" s="143"/>
      <c r="G2339" s="144"/>
      <c r="H2339" s="312">
        <f t="shared" si="185"/>
        <v>0</v>
      </c>
      <c r="I2339" s="413"/>
    </row>
    <row r="2340" spans="1:9">
      <c r="A2340" s="425">
        <v>21020400</v>
      </c>
      <c r="B2340" s="424"/>
      <c r="C2340" s="1528"/>
      <c r="D2340" s="322"/>
      <c r="E2340" s="331" t="s">
        <v>174</v>
      </c>
      <c r="F2340" s="143"/>
      <c r="G2340" s="144"/>
      <c r="H2340" s="141"/>
      <c r="I2340" s="413"/>
    </row>
    <row r="2341" spans="1:9">
      <c r="A2341" s="326">
        <v>21020401</v>
      </c>
      <c r="B2341" s="285" t="s">
        <v>63</v>
      </c>
      <c r="C2341" s="1530"/>
      <c r="D2341" s="157">
        <v>31931500</v>
      </c>
      <c r="E2341" s="325" t="s">
        <v>171</v>
      </c>
      <c r="F2341" s="143">
        <f t="shared" ref="F2341:F2346" si="186">SUM(G2341/12*11)</f>
        <v>281552.33333333337</v>
      </c>
      <c r="G2341" s="144">
        <v>307148</v>
      </c>
      <c r="H2341" s="312">
        <f t="shared" ref="H2341:H2346" si="187">G2341/12*9</f>
        <v>230361</v>
      </c>
      <c r="I2341" s="337">
        <f t="shared" ref="I2341:I2346" si="188">SUM(G2341*110%)</f>
        <v>337862.80000000005</v>
      </c>
    </row>
    <row r="2342" spans="1:9">
      <c r="A2342" s="326">
        <v>21020402</v>
      </c>
      <c r="B2342" s="285" t="s">
        <v>63</v>
      </c>
      <c r="C2342" s="1530"/>
      <c r="D2342" s="157">
        <v>31931500</v>
      </c>
      <c r="E2342" s="325" t="s">
        <v>169</v>
      </c>
      <c r="F2342" s="143">
        <f t="shared" si="186"/>
        <v>161803.58333333331</v>
      </c>
      <c r="G2342" s="144">
        <v>176513</v>
      </c>
      <c r="H2342" s="312">
        <f t="shared" si="187"/>
        <v>132384.75</v>
      </c>
      <c r="I2342" s="337">
        <f t="shared" si="188"/>
        <v>194164.30000000002</v>
      </c>
    </row>
    <row r="2343" spans="1:9">
      <c r="A2343" s="326">
        <v>21020403</v>
      </c>
      <c r="B2343" s="285" t="s">
        <v>63</v>
      </c>
      <c r="C2343" s="1530"/>
      <c r="D2343" s="157">
        <v>31931500</v>
      </c>
      <c r="E2343" s="325" t="s">
        <v>167</v>
      </c>
      <c r="F2343" s="143">
        <f t="shared" si="186"/>
        <v>13933.333333333334</v>
      </c>
      <c r="G2343" s="144">
        <v>15200</v>
      </c>
      <c r="H2343" s="312">
        <f t="shared" si="187"/>
        <v>11400</v>
      </c>
      <c r="I2343" s="337">
        <f t="shared" si="188"/>
        <v>16720</v>
      </c>
    </row>
    <row r="2344" spans="1:9">
      <c r="A2344" s="326">
        <v>21020404</v>
      </c>
      <c r="B2344" s="285" t="s">
        <v>63</v>
      </c>
      <c r="C2344" s="1530"/>
      <c r="D2344" s="157">
        <v>31931500</v>
      </c>
      <c r="E2344" s="325" t="s">
        <v>165</v>
      </c>
      <c r="F2344" s="143">
        <f t="shared" si="186"/>
        <v>40222.416666666672</v>
      </c>
      <c r="G2344" s="144">
        <v>43879</v>
      </c>
      <c r="H2344" s="312">
        <f t="shared" si="187"/>
        <v>32909.25</v>
      </c>
      <c r="I2344" s="337">
        <f t="shared" si="188"/>
        <v>48266.9</v>
      </c>
    </row>
    <row r="2345" spans="1:9">
      <c r="A2345" s="326">
        <v>21020412</v>
      </c>
      <c r="B2345" s="285"/>
      <c r="C2345" s="1530"/>
      <c r="D2345" s="157">
        <v>31931500</v>
      </c>
      <c r="E2345" s="325" t="s">
        <v>163</v>
      </c>
      <c r="F2345" s="143">
        <f t="shared" si="186"/>
        <v>0</v>
      </c>
      <c r="G2345" s="144"/>
      <c r="H2345" s="312">
        <f t="shared" si="187"/>
        <v>0</v>
      </c>
      <c r="I2345" s="337">
        <f t="shared" si="188"/>
        <v>0</v>
      </c>
    </row>
    <row r="2346" spans="1:9">
      <c r="A2346" s="326">
        <v>21020415</v>
      </c>
      <c r="B2346" s="285" t="s">
        <v>63</v>
      </c>
      <c r="C2346" s="1530"/>
      <c r="D2346" s="157">
        <v>31931500</v>
      </c>
      <c r="E2346" s="325" t="s">
        <v>161</v>
      </c>
      <c r="F2346" s="143">
        <f t="shared" si="186"/>
        <v>84222.416666666657</v>
      </c>
      <c r="G2346" s="144">
        <v>91879</v>
      </c>
      <c r="H2346" s="312">
        <f t="shared" si="187"/>
        <v>68909.25</v>
      </c>
      <c r="I2346" s="337">
        <f t="shared" si="188"/>
        <v>101066.90000000001</v>
      </c>
    </row>
    <row r="2347" spans="1:9">
      <c r="A2347" s="425">
        <v>21020500</v>
      </c>
      <c r="B2347" s="424"/>
      <c r="C2347" s="1528"/>
      <c r="D2347" s="322"/>
      <c r="E2347" s="331" t="s">
        <v>173</v>
      </c>
      <c r="F2347" s="143"/>
      <c r="G2347" s="144"/>
      <c r="H2347" s="141"/>
      <c r="I2347" s="413"/>
    </row>
    <row r="2348" spans="1:9">
      <c r="A2348" s="326">
        <v>21020501</v>
      </c>
      <c r="B2348" s="285"/>
      <c r="C2348" s="1530"/>
      <c r="D2348" s="157">
        <v>31931500</v>
      </c>
      <c r="E2348" s="325" t="s">
        <v>171</v>
      </c>
      <c r="F2348" s="143"/>
      <c r="G2348" s="144"/>
      <c r="H2348" s="312">
        <f t="shared" ref="H2348:H2355" si="189">G2348/12*9</f>
        <v>0</v>
      </c>
      <c r="I2348" s="413"/>
    </row>
    <row r="2349" spans="1:9">
      <c r="A2349" s="423">
        <v>21020502</v>
      </c>
      <c r="B2349" s="285"/>
      <c r="C2349" s="1532"/>
      <c r="D2349" s="157">
        <v>31931500</v>
      </c>
      <c r="E2349" s="325" t="s">
        <v>169</v>
      </c>
      <c r="F2349" s="143"/>
      <c r="G2349" s="144"/>
      <c r="H2349" s="312">
        <f t="shared" si="189"/>
        <v>0</v>
      </c>
      <c r="I2349" s="413"/>
    </row>
    <row r="2350" spans="1:9">
      <c r="A2350" s="423">
        <v>21020503</v>
      </c>
      <c r="B2350" s="285"/>
      <c r="C2350" s="1532"/>
      <c r="D2350" s="157">
        <v>31931500</v>
      </c>
      <c r="E2350" s="325" t="s">
        <v>167</v>
      </c>
      <c r="F2350" s="143"/>
      <c r="G2350" s="144"/>
      <c r="H2350" s="312">
        <f t="shared" si="189"/>
        <v>0</v>
      </c>
      <c r="I2350" s="413"/>
    </row>
    <row r="2351" spans="1:9">
      <c r="A2351" s="423">
        <v>21020504</v>
      </c>
      <c r="B2351" s="285"/>
      <c r="C2351" s="1532"/>
      <c r="D2351" s="157">
        <v>31931500</v>
      </c>
      <c r="E2351" s="325" t="s">
        <v>165</v>
      </c>
      <c r="F2351" s="143"/>
      <c r="G2351" s="144"/>
      <c r="H2351" s="312">
        <f t="shared" si="189"/>
        <v>0</v>
      </c>
      <c r="I2351" s="413"/>
    </row>
    <row r="2352" spans="1:9">
      <c r="A2352" s="423">
        <v>21020512</v>
      </c>
      <c r="B2352" s="285"/>
      <c r="C2352" s="1532"/>
      <c r="D2352" s="157">
        <v>31931500</v>
      </c>
      <c r="E2352" s="325" t="s">
        <v>163</v>
      </c>
      <c r="F2352" s="143"/>
      <c r="G2352" s="144"/>
      <c r="H2352" s="312">
        <f t="shared" si="189"/>
        <v>0</v>
      </c>
      <c r="I2352" s="413"/>
    </row>
    <row r="2353" spans="1:9">
      <c r="A2353" s="423">
        <v>21020515</v>
      </c>
      <c r="B2353" s="285"/>
      <c r="C2353" s="1532"/>
      <c r="D2353" s="157">
        <v>31931500</v>
      </c>
      <c r="E2353" s="325" t="s">
        <v>161</v>
      </c>
      <c r="F2353" s="143"/>
      <c r="G2353" s="144"/>
      <c r="H2353" s="312">
        <f t="shared" si="189"/>
        <v>0</v>
      </c>
      <c r="I2353" s="413"/>
    </row>
    <row r="2354" spans="1:9">
      <c r="A2354" s="499">
        <v>21020600</v>
      </c>
      <c r="B2354" s="421"/>
      <c r="C2354" s="1531"/>
      <c r="D2354" s="316"/>
      <c r="E2354" s="331" t="s">
        <v>160</v>
      </c>
      <c r="F2354" s="143"/>
      <c r="G2354" s="144"/>
      <c r="H2354" s="312">
        <f t="shared" si="189"/>
        <v>0</v>
      </c>
      <c r="I2354" s="413"/>
    </row>
    <row r="2355" spans="1:9">
      <c r="A2355" s="498">
        <v>21020605</v>
      </c>
      <c r="B2355" s="285"/>
      <c r="C2355" s="1532"/>
      <c r="D2355" s="157">
        <v>31931500</v>
      </c>
      <c r="E2355" s="426" t="s">
        <v>159</v>
      </c>
      <c r="F2355" s="143"/>
      <c r="G2355" s="144"/>
      <c r="H2355" s="312">
        <f t="shared" si="189"/>
        <v>0</v>
      </c>
      <c r="I2355" s="413"/>
    </row>
    <row r="2356" spans="1:9">
      <c r="A2356" s="418">
        <v>22020000</v>
      </c>
      <c r="B2356" s="408"/>
      <c r="C2356" s="1533"/>
      <c r="D2356" s="303"/>
      <c r="E2356" s="417" t="s">
        <v>148</v>
      </c>
      <c r="F2356" s="143"/>
      <c r="G2356" s="144"/>
      <c r="H2356" s="141"/>
      <c r="I2356" s="413"/>
    </row>
    <row r="2357" spans="1:9">
      <c r="A2357" s="418">
        <v>22020100</v>
      </c>
      <c r="B2357" s="408"/>
      <c r="C2357" s="1533"/>
      <c r="D2357" s="303"/>
      <c r="E2357" s="417" t="s">
        <v>158</v>
      </c>
      <c r="F2357" s="143"/>
      <c r="G2357" s="144"/>
      <c r="H2357" s="141"/>
      <c r="I2357" s="413"/>
    </row>
    <row r="2358" spans="1:9">
      <c r="A2358" s="488">
        <v>22020102</v>
      </c>
      <c r="B2358" s="285" t="s">
        <v>63</v>
      </c>
      <c r="C2358" s="1515"/>
      <c r="D2358" s="157">
        <v>31931500</v>
      </c>
      <c r="E2358" s="487" t="s">
        <v>156</v>
      </c>
      <c r="F2358" s="143"/>
      <c r="G2358" s="144">
        <v>100000</v>
      </c>
      <c r="H2358" s="141">
        <v>0</v>
      </c>
      <c r="I2358" s="413">
        <v>100000</v>
      </c>
    </row>
    <row r="2359" spans="1:9">
      <c r="A2359" s="418">
        <v>22021000</v>
      </c>
      <c r="B2359" s="408"/>
      <c r="C2359" s="1533"/>
      <c r="D2359" s="303"/>
      <c r="E2359" s="1464" t="s">
        <v>151</v>
      </c>
      <c r="F2359" s="143"/>
      <c r="G2359" s="144"/>
      <c r="H2359" s="141"/>
      <c r="I2359" s="413"/>
    </row>
    <row r="2360" spans="1:9">
      <c r="A2360" s="488">
        <v>22021014</v>
      </c>
      <c r="B2360" s="285" t="s">
        <v>63</v>
      </c>
      <c r="C2360" s="1515"/>
      <c r="D2360" s="157">
        <v>31931500</v>
      </c>
      <c r="E2360" s="325" t="s">
        <v>242</v>
      </c>
      <c r="F2360" s="143">
        <v>2700000</v>
      </c>
      <c r="G2360" s="144">
        <v>3000000</v>
      </c>
      <c r="H2360" s="141">
        <v>2700000</v>
      </c>
      <c r="I2360" s="413">
        <v>5000000</v>
      </c>
    </row>
    <row r="2361" spans="1:9" ht="15.75" thickBot="1">
      <c r="A2361" s="516">
        <v>22021017</v>
      </c>
      <c r="B2361" s="285" t="s">
        <v>63</v>
      </c>
      <c r="C2361" s="1534"/>
      <c r="D2361" s="284">
        <v>31931500</v>
      </c>
      <c r="E2361" s="515" t="s">
        <v>150</v>
      </c>
      <c r="F2361" s="93">
        <v>900000</v>
      </c>
      <c r="G2361" s="453">
        <v>1500000</v>
      </c>
      <c r="H2361" s="91">
        <v>966000</v>
      </c>
      <c r="I2361" s="483">
        <v>1500000</v>
      </c>
    </row>
    <row r="2362" spans="1:9" ht="15.75" thickBot="1">
      <c r="A2362" s="482"/>
      <c r="B2362" s="398"/>
      <c r="C2362" s="1535"/>
      <c r="D2362" s="397"/>
      <c r="E2362" s="481" t="s">
        <v>149</v>
      </c>
      <c r="F2362" s="480">
        <f>SUM(F2324:F2355)</f>
        <v>1386169.5833333335</v>
      </c>
      <c r="G2362" s="479">
        <f>SUM(G2324:G2355)</f>
        <v>2622172.98</v>
      </c>
      <c r="H2362" s="478">
        <f>SUM(H2324:H2355)</f>
        <v>1134138.75</v>
      </c>
      <c r="I2362" s="477">
        <f>SUM(I2324:I2355)</f>
        <v>2143403.5</v>
      </c>
    </row>
    <row r="2363" spans="1:9" ht="15.75" thickBot="1">
      <c r="A2363" s="438"/>
      <c r="B2363" s="390"/>
      <c r="C2363" s="1525"/>
      <c r="D2363" s="276"/>
      <c r="E2363" s="476" t="s">
        <v>148</v>
      </c>
      <c r="F2363" s="475">
        <f>SUM(F2358:F2361)</f>
        <v>3600000</v>
      </c>
      <c r="G2363" s="474">
        <f>SUM(G2358:G2361)</f>
        <v>4600000</v>
      </c>
      <c r="H2363" s="473">
        <f>SUM(H2358:H2361)</f>
        <v>3666000</v>
      </c>
      <c r="I2363" s="472">
        <f>SUM(I2358:I2361)</f>
        <v>6600000</v>
      </c>
    </row>
    <row r="2364" spans="1:9" ht="16.5" thickBot="1">
      <c r="A2364" s="514"/>
      <c r="B2364" s="351"/>
      <c r="C2364" s="1576"/>
      <c r="D2364" s="385"/>
      <c r="E2364" s="513" t="s">
        <v>0</v>
      </c>
      <c r="F2364" s="512">
        <f>SUM(F2362:F2363)</f>
        <v>4986169.583333334</v>
      </c>
      <c r="G2364" s="511">
        <f>SUM(G2362:G2363)</f>
        <v>7222172.9800000004</v>
      </c>
      <c r="H2364" s="510">
        <f>SUM(H2362:H2363)</f>
        <v>4800138.75</v>
      </c>
      <c r="I2364" s="509">
        <f>SUM(I2362:I2363)</f>
        <v>8743403.5</v>
      </c>
    </row>
    <row r="2365" spans="1:9" ht="15.75">
      <c r="A2365" s="1783" t="s">
        <v>144</v>
      </c>
      <c r="B2365" s="1784"/>
      <c r="C2365" s="1784"/>
      <c r="D2365" s="1784"/>
      <c r="E2365" s="1784"/>
      <c r="F2365" s="1784"/>
      <c r="G2365" s="1784"/>
      <c r="H2365" s="1784"/>
      <c r="I2365" s="1785"/>
    </row>
    <row r="2366" spans="1:9" ht="15.75">
      <c r="A2366" s="1783" t="s">
        <v>143</v>
      </c>
      <c r="B2366" s="1784"/>
      <c r="C2366" s="1784"/>
      <c r="D2366" s="1784"/>
      <c r="E2366" s="1784"/>
      <c r="F2366" s="1784"/>
      <c r="G2366" s="1784"/>
      <c r="H2366" s="1784"/>
      <c r="I2366" s="1785"/>
    </row>
    <row r="2367" spans="1:9" ht="15.75">
      <c r="A2367" s="1783" t="s">
        <v>883</v>
      </c>
      <c r="B2367" s="1784"/>
      <c r="C2367" s="1784"/>
      <c r="D2367" s="1784"/>
      <c r="E2367" s="1784"/>
      <c r="F2367" s="1784"/>
      <c r="G2367" s="1784"/>
      <c r="H2367" s="1784"/>
      <c r="I2367" s="1785"/>
    </row>
    <row r="2368" spans="1:9" ht="15.75">
      <c r="A2368" s="1783" t="s">
        <v>188</v>
      </c>
      <c r="B2368" s="1784"/>
      <c r="C2368" s="1784"/>
      <c r="D2368" s="1784"/>
      <c r="E2368" s="1784"/>
      <c r="F2368" s="1784"/>
      <c r="G2368" s="1784"/>
      <c r="H2368" s="1784"/>
      <c r="I2368" s="1785"/>
    </row>
    <row r="2369" spans="1:9" ht="15.75" thickBot="1">
      <c r="A2369" s="1786" t="s">
        <v>241</v>
      </c>
      <c r="B2369" s="1787"/>
      <c r="C2369" s="1787"/>
      <c r="D2369" s="1787"/>
      <c r="E2369" s="1787"/>
      <c r="F2369" s="1787"/>
      <c r="G2369" s="1787"/>
      <c r="H2369" s="1787"/>
      <c r="I2369" s="1788"/>
    </row>
    <row r="2370" spans="1:9" ht="43.5" thickBot="1">
      <c r="A2370" s="348" t="s">
        <v>223</v>
      </c>
      <c r="B2370" s="347" t="s">
        <v>222</v>
      </c>
      <c r="C2370" s="1513" t="s">
        <v>221</v>
      </c>
      <c r="D2370" s="428" t="s">
        <v>220</v>
      </c>
      <c r="E2370" s="345" t="s">
        <v>138</v>
      </c>
      <c r="F2370" s="222" t="s">
        <v>909</v>
      </c>
      <c r="G2370" s="223" t="s">
        <v>908</v>
      </c>
      <c r="H2370" s="222" t="s">
        <v>888</v>
      </c>
      <c r="I2370" s="221" t="s">
        <v>882</v>
      </c>
    </row>
    <row r="2371" spans="1:9">
      <c r="A2371" s="508">
        <v>20000000</v>
      </c>
      <c r="B2371" s="507"/>
      <c r="C2371" s="1537"/>
      <c r="D2371" s="506"/>
      <c r="E2371" s="505" t="s">
        <v>186</v>
      </c>
      <c r="F2371" s="504"/>
      <c r="G2371" s="503"/>
      <c r="H2371" s="377"/>
      <c r="I2371" s="502"/>
    </row>
    <row r="2372" spans="1:9">
      <c r="A2372" s="425">
        <v>21000000</v>
      </c>
      <c r="B2372" s="424"/>
      <c r="C2372" s="1528"/>
      <c r="D2372" s="322"/>
      <c r="E2372" s="331" t="s">
        <v>149</v>
      </c>
      <c r="F2372" s="206"/>
      <c r="G2372" s="501"/>
      <c r="H2372" s="377"/>
      <c r="I2372" s="500"/>
    </row>
    <row r="2373" spans="1:9">
      <c r="A2373" s="425">
        <v>21010000</v>
      </c>
      <c r="B2373" s="424"/>
      <c r="C2373" s="1528"/>
      <c r="D2373" s="322"/>
      <c r="E2373" s="331" t="s">
        <v>185</v>
      </c>
      <c r="F2373" s="206"/>
      <c r="G2373" s="501"/>
      <c r="H2373" s="205"/>
      <c r="I2373" s="500"/>
    </row>
    <row r="2374" spans="1:9">
      <c r="A2374" s="326">
        <v>21010103</v>
      </c>
      <c r="B2374" s="285" t="s">
        <v>63</v>
      </c>
      <c r="C2374" s="1530"/>
      <c r="D2374" s="157">
        <v>31931500</v>
      </c>
      <c r="E2374" s="426" t="s">
        <v>184</v>
      </c>
      <c r="F2374" s="143">
        <f t="shared" ref="F2374:F2375" si="190">SUM(G2374/12*11)</f>
        <v>804435.5</v>
      </c>
      <c r="G2374" s="144">
        <v>877566</v>
      </c>
      <c r="H2374" s="312">
        <f>G2374/12*9</f>
        <v>658174.5</v>
      </c>
      <c r="I2374" s="337">
        <f t="shared" ref="I2374:I2375" si="191">SUM(G2374*110%)</f>
        <v>965322.60000000009</v>
      </c>
    </row>
    <row r="2375" spans="1:9">
      <c r="A2375" s="326">
        <v>21010104</v>
      </c>
      <c r="B2375" s="285" t="s">
        <v>63</v>
      </c>
      <c r="C2375" s="1530"/>
      <c r="D2375" s="157">
        <v>31931500</v>
      </c>
      <c r="E2375" s="426" t="s">
        <v>183</v>
      </c>
      <c r="F2375" s="143">
        <f t="shared" si="190"/>
        <v>98186</v>
      </c>
      <c r="G2375" s="144">
        <v>107112</v>
      </c>
      <c r="H2375" s="312">
        <f>G2375/12*9</f>
        <v>80334</v>
      </c>
      <c r="I2375" s="337">
        <f t="shared" si="191"/>
        <v>117823.20000000001</v>
      </c>
    </row>
    <row r="2376" spans="1:9" ht="15.75" customHeight="1">
      <c r="A2376" s="326">
        <v>21010105</v>
      </c>
      <c r="B2376" s="285"/>
      <c r="C2376" s="1530"/>
      <c r="D2376" s="157">
        <v>31931500</v>
      </c>
      <c r="E2376" s="426" t="s">
        <v>182</v>
      </c>
      <c r="F2376" s="143"/>
      <c r="G2376" s="144"/>
      <c r="H2376" s="312">
        <f>G2376/12*9</f>
        <v>0</v>
      </c>
      <c r="I2376" s="413"/>
    </row>
    <row r="2377" spans="1:9">
      <c r="A2377" s="327">
        <v>21010106</v>
      </c>
      <c r="B2377" s="285"/>
      <c r="C2377" s="1530"/>
      <c r="D2377" s="157">
        <v>31931500</v>
      </c>
      <c r="E2377" s="426" t="s">
        <v>181</v>
      </c>
      <c r="F2377" s="143"/>
      <c r="G2377" s="144"/>
      <c r="H2377" s="312">
        <f>G2377/12*9</f>
        <v>0</v>
      </c>
      <c r="I2377" s="413"/>
    </row>
    <row r="2378" spans="1:9">
      <c r="A2378" s="334"/>
      <c r="B2378" s="285"/>
      <c r="C2378" s="1530"/>
      <c r="D2378" s="157">
        <v>31931500</v>
      </c>
      <c r="E2378" s="325" t="s">
        <v>180</v>
      </c>
      <c r="F2378" s="143"/>
      <c r="G2378" s="144">
        <v>3109909.43</v>
      </c>
      <c r="H2378" s="312">
        <v>0</v>
      </c>
      <c r="I2378" s="328">
        <v>960000</v>
      </c>
    </row>
    <row r="2379" spans="1:9">
      <c r="A2379" s="498"/>
      <c r="B2379" s="333"/>
      <c r="C2379" s="1530"/>
      <c r="D2379" s="332"/>
      <c r="E2379" s="331" t="s">
        <v>179</v>
      </c>
      <c r="F2379" s="163"/>
      <c r="G2379" s="330">
        <v>420000</v>
      </c>
      <c r="H2379" s="329"/>
      <c r="I2379" s="489">
        <v>0</v>
      </c>
    </row>
    <row r="2380" spans="1:9">
      <c r="A2380" s="425">
        <v>21020300</v>
      </c>
      <c r="B2380" s="424"/>
      <c r="C2380" s="1528"/>
      <c r="D2380" s="322"/>
      <c r="E2380" s="1657" t="s">
        <v>178</v>
      </c>
      <c r="F2380" s="143"/>
      <c r="G2380" s="144"/>
      <c r="H2380" s="141"/>
      <c r="I2380" s="413"/>
    </row>
    <row r="2381" spans="1:9">
      <c r="A2381" s="326">
        <v>21020301</v>
      </c>
      <c r="B2381" s="285"/>
      <c r="C2381" s="1530"/>
      <c r="D2381" s="157">
        <v>31931500</v>
      </c>
      <c r="E2381" s="325" t="s">
        <v>171</v>
      </c>
      <c r="F2381" s="143"/>
      <c r="G2381" s="144"/>
      <c r="H2381" s="312">
        <f t="shared" ref="H2381:H2396" si="192">G2381/12*9</f>
        <v>0</v>
      </c>
      <c r="I2381" s="413"/>
    </row>
    <row r="2382" spans="1:9">
      <c r="A2382" s="326">
        <v>21020302</v>
      </c>
      <c r="B2382" s="285"/>
      <c r="C2382" s="1530"/>
      <c r="D2382" s="157">
        <v>31931500</v>
      </c>
      <c r="E2382" s="325" t="s">
        <v>169</v>
      </c>
      <c r="F2382" s="143"/>
      <c r="G2382" s="144"/>
      <c r="H2382" s="312">
        <f t="shared" si="192"/>
        <v>0</v>
      </c>
      <c r="I2382" s="413"/>
    </row>
    <row r="2383" spans="1:9">
      <c r="A2383" s="326">
        <v>21020303</v>
      </c>
      <c r="B2383" s="285"/>
      <c r="C2383" s="1530"/>
      <c r="D2383" s="157">
        <v>31931500</v>
      </c>
      <c r="E2383" s="325" t="s">
        <v>167</v>
      </c>
      <c r="F2383" s="143"/>
      <c r="G2383" s="144"/>
      <c r="H2383" s="312">
        <f t="shared" si="192"/>
        <v>0</v>
      </c>
      <c r="I2383" s="413"/>
    </row>
    <row r="2384" spans="1:9">
      <c r="A2384" s="326">
        <v>21020304</v>
      </c>
      <c r="B2384" s="285"/>
      <c r="C2384" s="1530"/>
      <c r="D2384" s="157">
        <v>31931500</v>
      </c>
      <c r="E2384" s="325" t="s">
        <v>165</v>
      </c>
      <c r="F2384" s="143"/>
      <c r="G2384" s="144"/>
      <c r="H2384" s="312">
        <f t="shared" si="192"/>
        <v>0</v>
      </c>
      <c r="I2384" s="413"/>
    </row>
    <row r="2385" spans="1:9">
      <c r="A2385" s="326">
        <v>21020312</v>
      </c>
      <c r="B2385" s="285"/>
      <c r="C2385" s="1530"/>
      <c r="D2385" s="157">
        <v>31931500</v>
      </c>
      <c r="E2385" s="325" t="s">
        <v>163</v>
      </c>
      <c r="F2385" s="143"/>
      <c r="G2385" s="144"/>
      <c r="H2385" s="312">
        <f t="shared" si="192"/>
        <v>0</v>
      </c>
      <c r="I2385" s="413"/>
    </row>
    <row r="2386" spans="1:9">
      <c r="A2386" s="326">
        <v>21020315</v>
      </c>
      <c r="B2386" s="285"/>
      <c r="C2386" s="1530"/>
      <c r="D2386" s="157">
        <v>31931500</v>
      </c>
      <c r="E2386" s="325" t="s">
        <v>161</v>
      </c>
      <c r="F2386" s="143"/>
      <c r="G2386" s="144"/>
      <c r="H2386" s="312">
        <f t="shared" si="192"/>
        <v>0</v>
      </c>
      <c r="I2386" s="413"/>
    </row>
    <row r="2387" spans="1:9">
      <c r="A2387" s="327">
        <v>21020314</v>
      </c>
      <c r="B2387" s="285"/>
      <c r="C2387" s="1530"/>
      <c r="D2387" s="157">
        <v>31931500</v>
      </c>
      <c r="E2387" s="325" t="s">
        <v>177</v>
      </c>
      <c r="F2387" s="143"/>
      <c r="G2387" s="144"/>
      <c r="H2387" s="312">
        <f t="shared" si="192"/>
        <v>0</v>
      </c>
      <c r="I2387" s="413"/>
    </row>
    <row r="2388" spans="1:9">
      <c r="A2388" s="327">
        <v>21020305</v>
      </c>
      <c r="B2388" s="285"/>
      <c r="C2388" s="1530"/>
      <c r="D2388" s="157">
        <v>31931500</v>
      </c>
      <c r="E2388" s="325" t="s">
        <v>176</v>
      </c>
      <c r="F2388" s="143"/>
      <c r="G2388" s="144"/>
      <c r="H2388" s="312">
        <f t="shared" si="192"/>
        <v>0</v>
      </c>
      <c r="I2388" s="413"/>
    </row>
    <row r="2389" spans="1:9">
      <c r="A2389" s="327">
        <v>21020306</v>
      </c>
      <c r="B2389" s="285"/>
      <c r="C2389" s="1530"/>
      <c r="D2389" s="157">
        <v>31931500</v>
      </c>
      <c r="E2389" s="325" t="s">
        <v>175</v>
      </c>
      <c r="F2389" s="143"/>
      <c r="G2389" s="144"/>
      <c r="H2389" s="312">
        <f t="shared" si="192"/>
        <v>0</v>
      </c>
      <c r="I2389" s="413"/>
    </row>
    <row r="2390" spans="1:9">
      <c r="A2390" s="425">
        <v>21020400</v>
      </c>
      <c r="B2390" s="424"/>
      <c r="C2390" s="1528"/>
      <c r="D2390" s="322"/>
      <c r="E2390" s="331" t="s">
        <v>174</v>
      </c>
      <c r="F2390" s="143">
        <f t="shared" ref="F2390:F2396" si="193">SUM(G2390/12*11)</f>
        <v>281552.33333333337</v>
      </c>
      <c r="G2390" s="144">
        <v>307148</v>
      </c>
      <c r="H2390" s="312">
        <f t="shared" si="192"/>
        <v>230361</v>
      </c>
      <c r="I2390" s="337">
        <f t="shared" ref="I2390:I2404" si="194">SUM(G2390*110%)</f>
        <v>337862.80000000005</v>
      </c>
    </row>
    <row r="2391" spans="1:9">
      <c r="A2391" s="326">
        <v>21020401</v>
      </c>
      <c r="B2391" s="285" t="s">
        <v>63</v>
      </c>
      <c r="C2391" s="1530"/>
      <c r="D2391" s="157">
        <v>31931500</v>
      </c>
      <c r="E2391" s="325" t="s">
        <v>171</v>
      </c>
      <c r="F2391" s="143">
        <f t="shared" si="193"/>
        <v>161803.58333333331</v>
      </c>
      <c r="G2391" s="144">
        <v>176513</v>
      </c>
      <c r="H2391" s="312">
        <f t="shared" si="192"/>
        <v>132384.75</v>
      </c>
      <c r="I2391" s="337">
        <f t="shared" si="194"/>
        <v>194164.30000000002</v>
      </c>
    </row>
    <row r="2392" spans="1:9">
      <c r="A2392" s="326">
        <v>21020402</v>
      </c>
      <c r="B2392" s="285" t="s">
        <v>63</v>
      </c>
      <c r="C2392" s="1530"/>
      <c r="D2392" s="157">
        <v>31931500</v>
      </c>
      <c r="E2392" s="325" t="s">
        <v>169</v>
      </c>
      <c r="F2392" s="143">
        <f t="shared" si="193"/>
        <v>13933.333333333334</v>
      </c>
      <c r="G2392" s="144">
        <v>15200</v>
      </c>
      <c r="H2392" s="312">
        <f t="shared" si="192"/>
        <v>11400</v>
      </c>
      <c r="I2392" s="337">
        <f t="shared" si="194"/>
        <v>16720</v>
      </c>
    </row>
    <row r="2393" spans="1:9">
      <c r="A2393" s="326">
        <v>21020403</v>
      </c>
      <c r="B2393" s="285" t="s">
        <v>63</v>
      </c>
      <c r="C2393" s="1530"/>
      <c r="D2393" s="157">
        <v>31931500</v>
      </c>
      <c r="E2393" s="325" t="s">
        <v>167</v>
      </c>
      <c r="F2393" s="143">
        <f t="shared" si="193"/>
        <v>40222.416666666672</v>
      </c>
      <c r="G2393" s="144">
        <v>43879</v>
      </c>
      <c r="H2393" s="312">
        <f t="shared" si="192"/>
        <v>32909.25</v>
      </c>
      <c r="I2393" s="337">
        <f t="shared" si="194"/>
        <v>48266.9</v>
      </c>
    </row>
    <row r="2394" spans="1:9">
      <c r="A2394" s="326">
        <v>21020404</v>
      </c>
      <c r="B2394" s="285"/>
      <c r="C2394" s="1530"/>
      <c r="D2394" s="157">
        <v>31931500</v>
      </c>
      <c r="E2394" s="325" t="s">
        <v>165</v>
      </c>
      <c r="F2394" s="143">
        <f t="shared" si="193"/>
        <v>0</v>
      </c>
      <c r="G2394" s="144"/>
      <c r="H2394" s="312">
        <f t="shared" si="192"/>
        <v>0</v>
      </c>
      <c r="I2394" s="337">
        <f t="shared" si="194"/>
        <v>0</v>
      </c>
    </row>
    <row r="2395" spans="1:9">
      <c r="A2395" s="326">
        <v>21020412</v>
      </c>
      <c r="B2395" s="285" t="s">
        <v>63</v>
      </c>
      <c r="C2395" s="1530"/>
      <c r="D2395" s="157">
        <v>31931500</v>
      </c>
      <c r="E2395" s="325" t="s">
        <v>163</v>
      </c>
      <c r="F2395" s="143">
        <f t="shared" si="193"/>
        <v>84222.416666666657</v>
      </c>
      <c r="G2395" s="144">
        <v>91879</v>
      </c>
      <c r="H2395" s="312">
        <f t="shared" si="192"/>
        <v>68909.25</v>
      </c>
      <c r="I2395" s="337">
        <f t="shared" si="194"/>
        <v>101066.90000000001</v>
      </c>
    </row>
    <row r="2396" spans="1:9">
      <c r="A2396" s="326">
        <v>21020415</v>
      </c>
      <c r="B2396" s="285"/>
      <c r="C2396" s="1530"/>
      <c r="D2396" s="157">
        <v>31931500</v>
      </c>
      <c r="E2396" s="325" t="s">
        <v>161</v>
      </c>
      <c r="F2396" s="143">
        <f t="shared" si="193"/>
        <v>0</v>
      </c>
      <c r="G2396" s="144"/>
      <c r="H2396" s="312">
        <f t="shared" si="192"/>
        <v>0</v>
      </c>
      <c r="I2396" s="337">
        <f t="shared" si="194"/>
        <v>0</v>
      </c>
    </row>
    <row r="2397" spans="1:9">
      <c r="A2397" s="425">
        <v>21020500</v>
      </c>
      <c r="B2397" s="424"/>
      <c r="C2397" s="1528"/>
      <c r="D2397" s="322"/>
      <c r="E2397" s="331" t="s">
        <v>173</v>
      </c>
      <c r="F2397" s="143"/>
      <c r="G2397" s="144"/>
      <c r="H2397" s="141"/>
      <c r="I2397" s="337">
        <f t="shared" si="194"/>
        <v>0</v>
      </c>
    </row>
    <row r="2398" spans="1:9">
      <c r="A2398" s="326">
        <v>21020501</v>
      </c>
      <c r="B2398" s="285" t="s">
        <v>63</v>
      </c>
      <c r="C2398" s="1530"/>
      <c r="D2398" s="157">
        <v>31931500</v>
      </c>
      <c r="E2398" s="325" t="s">
        <v>171</v>
      </c>
      <c r="F2398" s="143"/>
      <c r="G2398" s="144"/>
      <c r="H2398" s="312">
        <f t="shared" ref="H2398:H2403" si="195">G2398/12*9</f>
        <v>0</v>
      </c>
      <c r="I2398" s="337">
        <f t="shared" si="194"/>
        <v>0</v>
      </c>
    </row>
    <row r="2399" spans="1:9">
      <c r="A2399" s="423">
        <v>21020502</v>
      </c>
      <c r="B2399" s="285" t="s">
        <v>63</v>
      </c>
      <c r="C2399" s="1532"/>
      <c r="D2399" s="157">
        <v>31931500</v>
      </c>
      <c r="E2399" s="325" t="s">
        <v>169</v>
      </c>
      <c r="F2399" s="143">
        <f t="shared" ref="F2399:F2403" si="196">SUM(G2399/12*11)</f>
        <v>19637.75</v>
      </c>
      <c r="G2399" s="144">
        <v>21423</v>
      </c>
      <c r="H2399" s="312">
        <f t="shared" si="195"/>
        <v>16067.25</v>
      </c>
      <c r="I2399" s="337">
        <f t="shared" si="194"/>
        <v>23565.300000000003</v>
      </c>
    </row>
    <row r="2400" spans="1:9">
      <c r="A2400" s="423">
        <v>21020503</v>
      </c>
      <c r="B2400" s="285" t="s">
        <v>63</v>
      </c>
      <c r="C2400" s="1532"/>
      <c r="D2400" s="157">
        <v>31931500</v>
      </c>
      <c r="E2400" s="325" t="s">
        <v>167</v>
      </c>
      <c r="F2400" s="143">
        <f t="shared" si="196"/>
        <v>4950</v>
      </c>
      <c r="G2400" s="144">
        <v>5400</v>
      </c>
      <c r="H2400" s="312">
        <f t="shared" si="195"/>
        <v>4050</v>
      </c>
      <c r="I2400" s="337">
        <f t="shared" si="194"/>
        <v>5940.0000000000009</v>
      </c>
    </row>
    <row r="2401" spans="1:9">
      <c r="A2401" s="423">
        <v>21020504</v>
      </c>
      <c r="B2401" s="285" t="s">
        <v>63</v>
      </c>
      <c r="C2401" s="1532"/>
      <c r="D2401" s="157">
        <v>31931500</v>
      </c>
      <c r="E2401" s="325" t="s">
        <v>165</v>
      </c>
      <c r="F2401" s="143">
        <f t="shared" si="196"/>
        <v>4909.6666666666661</v>
      </c>
      <c r="G2401" s="144">
        <v>5356</v>
      </c>
      <c r="H2401" s="312">
        <f t="shared" si="195"/>
        <v>4017</v>
      </c>
      <c r="I2401" s="337">
        <f t="shared" si="194"/>
        <v>5891.6</v>
      </c>
    </row>
    <row r="2402" spans="1:9">
      <c r="A2402" s="423">
        <v>21020512</v>
      </c>
      <c r="B2402" s="285"/>
      <c r="C2402" s="1532"/>
      <c r="D2402" s="157">
        <v>31931500</v>
      </c>
      <c r="E2402" s="325" t="s">
        <v>163</v>
      </c>
      <c r="F2402" s="143">
        <f t="shared" si="196"/>
        <v>0</v>
      </c>
      <c r="G2402" s="144"/>
      <c r="H2402" s="312">
        <f t="shared" si="195"/>
        <v>0</v>
      </c>
      <c r="I2402" s="337">
        <f t="shared" si="194"/>
        <v>0</v>
      </c>
    </row>
    <row r="2403" spans="1:9">
      <c r="A2403" s="423">
        <v>21020515</v>
      </c>
      <c r="B2403" s="285" t="s">
        <v>63</v>
      </c>
      <c r="C2403" s="1532"/>
      <c r="D2403" s="157">
        <v>31931500</v>
      </c>
      <c r="E2403" s="325" t="s">
        <v>161</v>
      </c>
      <c r="F2403" s="143">
        <f t="shared" si="196"/>
        <v>62215.083333333336</v>
      </c>
      <c r="G2403" s="144">
        <v>67871</v>
      </c>
      <c r="H2403" s="312">
        <f t="shared" si="195"/>
        <v>50903.25</v>
      </c>
      <c r="I2403" s="337">
        <f t="shared" si="194"/>
        <v>74658.100000000006</v>
      </c>
    </row>
    <row r="2404" spans="1:9">
      <c r="A2404" s="499">
        <v>21020600</v>
      </c>
      <c r="B2404" s="421"/>
      <c r="C2404" s="1531"/>
      <c r="D2404" s="316"/>
      <c r="E2404" s="331" t="s">
        <v>160</v>
      </c>
      <c r="F2404" s="143"/>
      <c r="G2404" s="144"/>
      <c r="H2404" s="141"/>
      <c r="I2404" s="337">
        <f t="shared" si="194"/>
        <v>0</v>
      </c>
    </row>
    <row r="2405" spans="1:9">
      <c r="A2405" s="498">
        <v>21020605</v>
      </c>
      <c r="B2405" s="285"/>
      <c r="C2405" s="1532"/>
      <c r="D2405" s="157">
        <v>31931500</v>
      </c>
      <c r="E2405" s="426" t="s">
        <v>159</v>
      </c>
      <c r="F2405" s="143"/>
      <c r="G2405" s="144"/>
      <c r="H2405" s="312">
        <f>G2405/12*9</f>
        <v>0</v>
      </c>
      <c r="I2405" s="413"/>
    </row>
    <row r="2406" spans="1:9">
      <c r="A2406" s="418">
        <v>22020000</v>
      </c>
      <c r="B2406" s="408"/>
      <c r="C2406" s="1533"/>
      <c r="D2406" s="303"/>
      <c r="E2406" s="417" t="s">
        <v>148</v>
      </c>
      <c r="F2406" s="143"/>
      <c r="G2406" s="144"/>
      <c r="H2406" s="141"/>
      <c r="I2406" s="413"/>
    </row>
    <row r="2407" spans="1:9">
      <c r="A2407" s="418">
        <v>22020100</v>
      </c>
      <c r="B2407" s="408"/>
      <c r="C2407" s="1533"/>
      <c r="D2407" s="303"/>
      <c r="E2407" s="417" t="s">
        <v>158</v>
      </c>
      <c r="F2407" s="143"/>
      <c r="G2407" s="144"/>
      <c r="H2407" s="141"/>
      <c r="I2407" s="413"/>
    </row>
    <row r="2408" spans="1:9" ht="15.75">
      <c r="A2408" s="71">
        <v>22020101</v>
      </c>
      <c r="B2408" s="285" t="s">
        <v>63</v>
      </c>
      <c r="C2408" s="1591"/>
      <c r="D2408" s="157">
        <v>31931500</v>
      </c>
      <c r="E2408" s="308" t="s">
        <v>157</v>
      </c>
      <c r="F2408" s="497"/>
      <c r="G2408" s="144">
        <v>100000</v>
      </c>
      <c r="H2408" s="414"/>
      <c r="I2408" s="413">
        <v>100000</v>
      </c>
    </row>
    <row r="2409" spans="1:9" ht="15.75">
      <c r="A2409" s="71">
        <v>22020102</v>
      </c>
      <c r="B2409" s="285"/>
      <c r="C2409" s="1591"/>
      <c r="D2409" s="157">
        <v>31931500</v>
      </c>
      <c r="E2409" s="308" t="s">
        <v>156</v>
      </c>
      <c r="F2409" s="415"/>
      <c r="G2409" s="144"/>
      <c r="H2409" s="416">
        <v>0</v>
      </c>
      <c r="I2409" s="413"/>
    </row>
    <row r="2410" spans="1:9" ht="15.75">
      <c r="A2410" s="71">
        <v>22020103</v>
      </c>
      <c r="B2410" s="285"/>
      <c r="C2410" s="1591"/>
      <c r="D2410" s="157">
        <v>31931500</v>
      </c>
      <c r="E2410" s="308" t="s">
        <v>155</v>
      </c>
      <c r="F2410" s="415"/>
      <c r="G2410" s="144"/>
      <c r="H2410" s="414"/>
      <c r="I2410" s="413"/>
    </row>
    <row r="2411" spans="1:9" ht="15.75">
      <c r="A2411" s="71">
        <v>22020104</v>
      </c>
      <c r="B2411" s="285"/>
      <c r="C2411" s="1591"/>
      <c r="D2411" s="157">
        <v>31931500</v>
      </c>
      <c r="E2411" s="308" t="s">
        <v>154</v>
      </c>
      <c r="F2411" s="415"/>
      <c r="G2411" s="144"/>
      <c r="H2411" s="414"/>
      <c r="I2411" s="413"/>
    </row>
    <row r="2412" spans="1:9">
      <c r="A2412" s="418" t="s">
        <v>240</v>
      </c>
      <c r="B2412" s="408"/>
      <c r="C2412" s="1533"/>
      <c r="D2412" s="303"/>
      <c r="E2412" s="1746" t="s">
        <v>151</v>
      </c>
      <c r="F2412" s="163"/>
      <c r="G2412" s="330"/>
      <c r="H2412" s="135"/>
      <c r="I2412" s="495"/>
    </row>
    <row r="2413" spans="1:9">
      <c r="A2413" s="488" t="s">
        <v>239</v>
      </c>
      <c r="B2413" s="285"/>
      <c r="C2413" s="1515"/>
      <c r="D2413" s="157">
        <v>31931500</v>
      </c>
      <c r="E2413" s="487" t="s">
        <v>238</v>
      </c>
      <c r="F2413" s="143"/>
      <c r="G2413" s="144"/>
      <c r="H2413" s="141"/>
      <c r="I2413" s="413"/>
    </row>
    <row r="2414" spans="1:9" ht="15.75">
      <c r="A2414" s="42">
        <v>220207</v>
      </c>
      <c r="B2414" s="494"/>
      <c r="C2414" s="1589"/>
      <c r="D2414" s="493"/>
      <c r="E2414" s="492" t="s">
        <v>237</v>
      </c>
      <c r="F2414" s="143"/>
      <c r="G2414" s="144"/>
      <c r="H2414" s="141"/>
      <c r="I2414" s="413"/>
    </row>
    <row r="2415" spans="1:9">
      <c r="A2415" s="491">
        <v>22020710</v>
      </c>
      <c r="B2415" s="285" t="s">
        <v>63</v>
      </c>
      <c r="C2415" s="1589"/>
      <c r="D2415" s="157">
        <v>31931500</v>
      </c>
      <c r="E2415" s="490" t="s">
        <v>236</v>
      </c>
      <c r="F2415" s="143">
        <v>10000000</v>
      </c>
      <c r="G2415" s="838">
        <v>30000000</v>
      </c>
      <c r="H2415" s="141">
        <v>2300000</v>
      </c>
      <c r="I2415" s="1764">
        <v>50000000</v>
      </c>
    </row>
    <row r="2416" spans="1:9">
      <c r="A2416" s="488" t="s">
        <v>235</v>
      </c>
      <c r="B2416" s="285" t="s">
        <v>63</v>
      </c>
      <c r="C2416" s="1515"/>
      <c r="D2416" s="157">
        <v>31931500</v>
      </c>
      <c r="E2416" s="487" t="s">
        <v>150</v>
      </c>
      <c r="F2416" s="143">
        <v>178000</v>
      </c>
      <c r="G2416" s="144">
        <v>20000000</v>
      </c>
      <c r="H2416" s="141">
        <v>0</v>
      </c>
      <c r="I2416" s="413">
        <v>20000000</v>
      </c>
    </row>
    <row r="2417" spans="1:9">
      <c r="A2417" s="418">
        <v>22040000</v>
      </c>
      <c r="B2417" s="408"/>
      <c r="C2417" s="1533"/>
      <c r="D2417" s="303"/>
      <c r="E2417" s="1071" t="s">
        <v>234</v>
      </c>
      <c r="F2417" s="143"/>
      <c r="G2417" s="144"/>
      <c r="H2417" s="141"/>
      <c r="I2417" s="413"/>
    </row>
    <row r="2418" spans="1:9">
      <c r="A2418" s="486">
        <v>22040100</v>
      </c>
      <c r="B2418" s="408"/>
      <c r="C2418" s="1533"/>
      <c r="D2418" s="303"/>
      <c r="E2418" s="1071" t="s">
        <v>233</v>
      </c>
      <c r="F2418" s="143"/>
      <c r="G2418" s="144"/>
      <c r="H2418" s="141"/>
      <c r="I2418" s="413"/>
    </row>
    <row r="2419" spans="1:9" ht="15.75" thickBot="1">
      <c r="A2419" s="485">
        <v>22040109</v>
      </c>
      <c r="B2419" s="285" t="s">
        <v>63</v>
      </c>
      <c r="C2419" s="1534"/>
      <c r="D2419" s="284">
        <v>31931500</v>
      </c>
      <c r="E2419" s="484" t="s">
        <v>232</v>
      </c>
      <c r="F2419" s="93">
        <v>7600000</v>
      </c>
      <c r="G2419" s="453">
        <v>5000000</v>
      </c>
      <c r="H2419" s="91">
        <v>8675200.0899999999</v>
      </c>
      <c r="I2419" s="483">
        <v>5000000</v>
      </c>
    </row>
    <row r="2420" spans="1:9" ht="15.75" thickBot="1">
      <c r="A2420" s="482"/>
      <c r="B2420" s="398"/>
      <c r="C2420" s="1535"/>
      <c r="D2420" s="397"/>
      <c r="E2420" s="481" t="s">
        <v>149</v>
      </c>
      <c r="F2420" s="480">
        <f>SUM(F2374:F2405)</f>
        <v>1576068.0833333335</v>
      </c>
      <c r="G2420" s="479">
        <f>SUM(G2374:G2405)</f>
        <v>5249256.43</v>
      </c>
      <c r="H2420" s="478">
        <f>SUM(H2374:H2405)</f>
        <v>1289510.25</v>
      </c>
      <c r="I2420" s="477">
        <f>SUM(I2374:I2405)</f>
        <v>2851281.6999999997</v>
      </c>
    </row>
    <row r="2421" spans="1:9" ht="15.75" thickBot="1">
      <c r="A2421" s="438"/>
      <c r="B2421" s="390"/>
      <c r="C2421" s="1525"/>
      <c r="D2421" s="276"/>
      <c r="E2421" s="476" t="s">
        <v>148</v>
      </c>
      <c r="F2421" s="475">
        <f>SUM(F2408:F2419)</f>
        <v>17778000</v>
      </c>
      <c r="G2421" s="474">
        <f>SUM(G2408:G2419)</f>
        <v>55100000</v>
      </c>
      <c r="H2421" s="473">
        <f>SUM(H2408:H2419)</f>
        <v>10975200.09</v>
      </c>
      <c r="I2421" s="472">
        <f>SUM(I2408:I2419)</f>
        <v>75100000</v>
      </c>
    </row>
    <row r="2422" spans="1:9" ht="15.75" thickBot="1">
      <c r="A2422" s="438"/>
      <c r="B2422" s="390"/>
      <c r="C2422" s="1525"/>
      <c r="D2422" s="276"/>
      <c r="E2422" s="476" t="s">
        <v>0</v>
      </c>
      <c r="F2422" s="475">
        <f>SUM(F2420:F2421)</f>
        <v>19354068.083333332</v>
      </c>
      <c r="G2422" s="474">
        <f>SUM(G2420:G2421)</f>
        <v>60349256.43</v>
      </c>
      <c r="H2422" s="473">
        <f>SUM(H2420:H2421)</f>
        <v>12264710.34</v>
      </c>
      <c r="I2422" s="472">
        <f>SUM(I2420:I2421)</f>
        <v>77951281.700000003</v>
      </c>
    </row>
    <row r="2423" spans="1:9" ht="15.75">
      <c r="A2423" s="1819" t="s">
        <v>144</v>
      </c>
      <c r="B2423" s="1820"/>
      <c r="C2423" s="1820"/>
      <c r="D2423" s="1820"/>
      <c r="E2423" s="1820"/>
      <c r="F2423" s="1820"/>
      <c r="G2423" s="1820"/>
      <c r="H2423" s="1820"/>
      <c r="I2423" s="1821"/>
    </row>
    <row r="2424" spans="1:9" ht="15.75">
      <c r="A2424" s="1783" t="s">
        <v>143</v>
      </c>
      <c r="B2424" s="1784"/>
      <c r="C2424" s="1784"/>
      <c r="D2424" s="1784"/>
      <c r="E2424" s="1784"/>
      <c r="F2424" s="1784"/>
      <c r="G2424" s="1784"/>
      <c r="H2424" s="1784"/>
      <c r="I2424" s="1785"/>
    </row>
    <row r="2425" spans="1:9" ht="15.75">
      <c r="A2425" s="1783" t="s">
        <v>883</v>
      </c>
      <c r="B2425" s="1784"/>
      <c r="C2425" s="1784"/>
      <c r="D2425" s="1784"/>
      <c r="E2425" s="1784"/>
      <c r="F2425" s="1784"/>
      <c r="G2425" s="1784"/>
      <c r="H2425" s="1784"/>
      <c r="I2425" s="1785"/>
    </row>
    <row r="2426" spans="1:9" ht="15.75">
      <c r="A2426" s="1783" t="s">
        <v>231</v>
      </c>
      <c r="B2426" s="1784"/>
      <c r="C2426" s="1784"/>
      <c r="D2426" s="1784"/>
      <c r="E2426" s="1784"/>
      <c r="F2426" s="1784"/>
      <c r="G2426" s="1784"/>
      <c r="H2426" s="1784"/>
      <c r="I2426" s="1785"/>
    </row>
    <row r="2427" spans="1:9" ht="15.75" thickBot="1">
      <c r="A2427" s="1813" t="s">
        <v>230</v>
      </c>
      <c r="B2427" s="1814"/>
      <c r="C2427" s="1814"/>
      <c r="D2427" s="1814"/>
      <c r="E2427" s="1814"/>
      <c r="F2427" s="1814"/>
      <c r="G2427" s="1814"/>
      <c r="H2427" s="1814"/>
      <c r="I2427" s="1815"/>
    </row>
    <row r="2428" spans="1:9" ht="41.25" thickBot="1">
      <c r="A2428" s="348" t="s">
        <v>229</v>
      </c>
      <c r="B2428" s="347" t="s">
        <v>222</v>
      </c>
      <c r="C2428" s="1513" t="s">
        <v>221</v>
      </c>
      <c r="D2428" s="471" t="s">
        <v>220</v>
      </c>
      <c r="E2428" s="345" t="s">
        <v>138</v>
      </c>
      <c r="F2428" s="222" t="s">
        <v>909</v>
      </c>
      <c r="G2428" s="223" t="s">
        <v>908</v>
      </c>
      <c r="H2428" s="222" t="s">
        <v>888</v>
      </c>
      <c r="I2428" s="221" t="s">
        <v>882</v>
      </c>
    </row>
    <row r="2429" spans="1:9">
      <c r="A2429" s="470">
        <v>53500100101</v>
      </c>
      <c r="B2429" s="285" t="s">
        <v>63</v>
      </c>
      <c r="C2429" s="1593"/>
      <c r="D2429" s="469">
        <v>31931500</v>
      </c>
      <c r="E2429" s="468" t="s">
        <v>228</v>
      </c>
      <c r="F2429" s="467">
        <f>F2498</f>
        <v>26632368.833333332</v>
      </c>
      <c r="G2429" s="466">
        <f>G2498</f>
        <v>89239693.980000004</v>
      </c>
      <c r="H2429" s="465">
        <f>H2498</f>
        <v>39495575.390000001</v>
      </c>
      <c r="I2429" s="464">
        <f>I2498</f>
        <v>196198842.59999999</v>
      </c>
    </row>
    <row r="2430" spans="1:9">
      <c r="A2430" s="463">
        <v>53500100102</v>
      </c>
      <c r="B2430" s="285" t="s">
        <v>63</v>
      </c>
      <c r="C2430" s="1533"/>
      <c r="D2430" s="157">
        <v>31931500</v>
      </c>
      <c r="E2430" s="462" t="s">
        <v>227</v>
      </c>
      <c r="F2430" s="461">
        <f>F2552</f>
        <v>246525813.99999997</v>
      </c>
      <c r="G2430" s="460">
        <f>G2552</f>
        <v>252421871.65000001</v>
      </c>
      <c r="H2430" s="459">
        <f>H2552</f>
        <v>142175666</v>
      </c>
      <c r="I2430" s="458">
        <f>I2552</f>
        <v>294950976.80000001</v>
      </c>
    </row>
    <row r="2431" spans="1:9">
      <c r="A2431" s="463">
        <v>53500100103</v>
      </c>
      <c r="B2431" s="285" t="s">
        <v>63</v>
      </c>
      <c r="C2431" s="1533"/>
      <c r="D2431" s="157">
        <v>31931500</v>
      </c>
      <c r="E2431" s="462" t="s">
        <v>226</v>
      </c>
      <c r="F2431" s="461">
        <f>F2606</f>
        <v>6287511.75</v>
      </c>
      <c r="G2431" s="460">
        <f>G2606</f>
        <v>10216205.09</v>
      </c>
      <c r="H2431" s="459">
        <f>H2606</f>
        <v>4398873.25</v>
      </c>
      <c r="I2431" s="458">
        <f>I2606</f>
        <v>10636845.1</v>
      </c>
    </row>
    <row r="2432" spans="1:9" ht="15.75" thickBot="1">
      <c r="A2432" s="457"/>
      <c r="B2432" s="456"/>
      <c r="C2432" s="1594"/>
      <c r="D2432" s="157"/>
      <c r="E2432" s="455"/>
      <c r="F2432" s="454"/>
      <c r="G2432" s="453"/>
      <c r="H2432" s="452"/>
      <c r="I2432" s="451"/>
    </row>
    <row r="2433" spans="1:9" ht="15.75" thickBot="1">
      <c r="A2433" s="450"/>
      <c r="B2433" s="449"/>
      <c r="C2433" s="1556"/>
      <c r="D2433" s="448"/>
      <c r="E2433" s="447" t="s">
        <v>0</v>
      </c>
      <c r="F2433" s="1143">
        <f>SUM(F2429:F2432)</f>
        <v>279445694.58333331</v>
      </c>
      <c r="G2433" s="1144">
        <f>SUM(G2429:G2432)</f>
        <v>351877770.71999997</v>
      </c>
      <c r="H2433" s="1143">
        <f>SUM(H2429:H2432)</f>
        <v>186070114.63999999</v>
      </c>
      <c r="I2433" s="1142">
        <f>SUM(I2429:I2432)</f>
        <v>501786664.5</v>
      </c>
    </row>
    <row r="2434" spans="1:9" ht="15.75" thickBot="1">
      <c r="A2434" s="1822" t="s">
        <v>225</v>
      </c>
      <c r="B2434" s="1823"/>
      <c r="C2434" s="1823"/>
      <c r="D2434" s="1823"/>
      <c r="E2434" s="1823"/>
      <c r="F2434" s="1823"/>
      <c r="G2434" s="1823"/>
      <c r="H2434" s="1823"/>
      <c r="I2434" s="1824"/>
    </row>
    <row r="2435" spans="1:9" ht="15.75" thickBot="1">
      <c r="A2435" s="445"/>
      <c r="B2435" s="444"/>
      <c r="C2435" s="1524"/>
      <c r="D2435" s="268"/>
      <c r="E2435" s="443" t="s">
        <v>149</v>
      </c>
      <c r="F2435" s="1713">
        <f t="shared" ref="F2435:H2436" si="197">SUM(F2496,F2550,F2604)</f>
        <v>175095694.58333331</v>
      </c>
      <c r="G2435" s="1714">
        <f t="shared" si="197"/>
        <v>226445939.72</v>
      </c>
      <c r="H2435" s="1428">
        <f t="shared" si="197"/>
        <v>143260113.75</v>
      </c>
      <c r="I2435" s="1429">
        <f>I2496+I2550+I2604</f>
        <v>276354833.50000006</v>
      </c>
    </row>
    <row r="2436" spans="1:9" ht="15.75" thickBot="1">
      <c r="A2436" s="438"/>
      <c r="B2436" s="390"/>
      <c r="C2436" s="1525"/>
      <c r="D2436" s="276"/>
      <c r="E2436" s="437" t="s">
        <v>148</v>
      </c>
      <c r="F2436" s="1694">
        <f t="shared" si="197"/>
        <v>104350000</v>
      </c>
      <c r="G2436" s="1695">
        <f t="shared" si="197"/>
        <v>125431831</v>
      </c>
      <c r="H2436" s="1143">
        <f t="shared" si="197"/>
        <v>42810000.890000001</v>
      </c>
      <c r="I2436" s="1142">
        <f>I2497+I2551+I2605</f>
        <v>225431831</v>
      </c>
    </row>
    <row r="2437" spans="1:9" ht="15.75" thickBot="1">
      <c r="A2437" s="432"/>
      <c r="B2437" s="431"/>
      <c r="C2437" s="1571"/>
      <c r="D2437" s="430"/>
      <c r="E2437" s="429" t="s">
        <v>0</v>
      </c>
      <c r="F2437" s="1696">
        <f>SUM(F2435:F2436)</f>
        <v>279445694.58333331</v>
      </c>
      <c r="G2437" s="1697">
        <f>SUM(G2435:G2436)</f>
        <v>351877770.72000003</v>
      </c>
      <c r="H2437" s="1698">
        <f>SUM(H2435:H2436)</f>
        <v>186070114.63999999</v>
      </c>
      <c r="I2437" s="1699">
        <f>SUM(I2435:I2436)</f>
        <v>501786664.50000006</v>
      </c>
    </row>
    <row r="2438" spans="1:9" ht="15.75">
      <c r="A2438" s="1783" t="s">
        <v>144</v>
      </c>
      <c r="B2438" s="1784"/>
      <c r="C2438" s="1784"/>
      <c r="D2438" s="1784"/>
      <c r="E2438" s="1784"/>
      <c r="F2438" s="1784"/>
      <c r="G2438" s="1784"/>
      <c r="H2438" s="1784"/>
      <c r="I2438" s="1785"/>
    </row>
    <row r="2439" spans="1:9" ht="15.75">
      <c r="A2439" s="1783" t="s">
        <v>143</v>
      </c>
      <c r="B2439" s="1784"/>
      <c r="C2439" s="1784"/>
      <c r="D2439" s="1784"/>
      <c r="E2439" s="1784"/>
      <c r="F2439" s="1784"/>
      <c r="G2439" s="1784"/>
      <c r="H2439" s="1784"/>
      <c r="I2439" s="1785"/>
    </row>
    <row r="2440" spans="1:9" ht="15.75">
      <c r="A2440" s="1783" t="s">
        <v>883</v>
      </c>
      <c r="B2440" s="1784"/>
      <c r="C2440" s="1784"/>
      <c r="D2440" s="1784"/>
      <c r="E2440" s="1784"/>
      <c r="F2440" s="1784"/>
      <c r="G2440" s="1784"/>
      <c r="H2440" s="1784"/>
      <c r="I2440" s="1785"/>
    </row>
    <row r="2441" spans="1:9" ht="15.75">
      <c r="A2441" s="1783" t="s">
        <v>188</v>
      </c>
      <c r="B2441" s="1784"/>
      <c r="C2441" s="1784"/>
      <c r="D2441" s="1784"/>
      <c r="E2441" s="1784"/>
      <c r="F2441" s="1784"/>
      <c r="G2441" s="1784"/>
      <c r="H2441" s="1784"/>
      <c r="I2441" s="1785"/>
    </row>
    <row r="2442" spans="1:9" ht="15.75" thickBot="1">
      <c r="A2442" s="1786" t="s">
        <v>224</v>
      </c>
      <c r="B2442" s="1787"/>
      <c r="C2442" s="1787"/>
      <c r="D2442" s="1787"/>
      <c r="E2442" s="1787"/>
      <c r="F2442" s="1787"/>
      <c r="G2442" s="1787"/>
      <c r="H2442" s="1787"/>
      <c r="I2442" s="1788"/>
    </row>
    <row r="2443" spans="1:9" ht="43.5" thickBot="1">
      <c r="A2443" s="348" t="s">
        <v>223</v>
      </c>
      <c r="B2443" s="347" t="s">
        <v>222</v>
      </c>
      <c r="C2443" s="1513" t="s">
        <v>221</v>
      </c>
      <c r="D2443" s="428" t="s">
        <v>220</v>
      </c>
      <c r="E2443" s="345" t="s">
        <v>138</v>
      </c>
      <c r="F2443" s="222" t="s">
        <v>909</v>
      </c>
      <c r="G2443" s="223" t="s">
        <v>889</v>
      </c>
      <c r="H2443" s="222" t="s">
        <v>888</v>
      </c>
      <c r="I2443" s="221" t="s">
        <v>882</v>
      </c>
    </row>
    <row r="2444" spans="1:9">
      <c r="A2444" s="427">
        <v>20000000</v>
      </c>
      <c r="B2444" s="424"/>
      <c r="C2444" s="1609"/>
      <c r="D2444" s="322"/>
      <c r="E2444" s="315" t="s">
        <v>186</v>
      </c>
      <c r="F2444" s="407"/>
      <c r="G2444" s="204"/>
      <c r="H2444" s="406"/>
      <c r="I2444" s="337"/>
    </row>
    <row r="2445" spans="1:9">
      <c r="A2445" s="427">
        <v>21000000</v>
      </c>
      <c r="B2445" s="424"/>
      <c r="C2445" s="1609"/>
      <c r="D2445" s="322"/>
      <c r="E2445" s="315" t="s">
        <v>149</v>
      </c>
      <c r="F2445" s="407"/>
      <c r="G2445" s="204"/>
      <c r="H2445" s="406"/>
      <c r="I2445" s="337"/>
    </row>
    <row r="2446" spans="1:9">
      <c r="A2446" s="427">
        <v>21010000</v>
      </c>
      <c r="B2446" s="424"/>
      <c r="C2446" s="1609"/>
      <c r="D2446" s="322"/>
      <c r="E2446" s="315" t="s">
        <v>185</v>
      </c>
      <c r="F2446" s="407"/>
      <c r="G2446" s="204"/>
      <c r="H2446" s="406"/>
      <c r="I2446" s="337"/>
    </row>
    <row r="2447" spans="1:9">
      <c r="A2447" s="326">
        <v>21010103</v>
      </c>
      <c r="B2447" s="285"/>
      <c r="C2447" s="1530"/>
      <c r="D2447" s="157">
        <v>31931500</v>
      </c>
      <c r="E2447" s="426" t="s">
        <v>184</v>
      </c>
      <c r="F2447" s="312">
        <f>G2447/12*9</f>
        <v>0</v>
      </c>
      <c r="G2447" s="144"/>
      <c r="H2447" s="312">
        <f>G2447/12*9</f>
        <v>0</v>
      </c>
      <c r="I2447" s="202">
        <v>0</v>
      </c>
    </row>
    <row r="2448" spans="1:9">
      <c r="A2448" s="326">
        <v>21010104</v>
      </c>
      <c r="B2448" s="285" t="s">
        <v>63</v>
      </c>
      <c r="C2448" s="1530"/>
      <c r="D2448" s="157">
        <v>31931500</v>
      </c>
      <c r="E2448" s="426" t="s">
        <v>183</v>
      </c>
      <c r="F2448" s="143">
        <f t="shared" ref="F2448:F2449" si="198">SUM(G2448/12*11)</f>
        <v>1869045.75</v>
      </c>
      <c r="G2448" s="144">
        <v>2038959</v>
      </c>
      <c r="H2448" s="312">
        <f>G2448/12*9</f>
        <v>1529219.25</v>
      </c>
      <c r="I2448" s="337">
        <f t="shared" ref="I2448:I2449" si="199">SUM(G2448*110%)</f>
        <v>2242854.9000000004</v>
      </c>
    </row>
    <row r="2449" spans="1:9">
      <c r="A2449" s="326">
        <v>21010105</v>
      </c>
      <c r="B2449" s="285" t="s">
        <v>63</v>
      </c>
      <c r="C2449" s="1530"/>
      <c r="D2449" s="157">
        <v>31931500</v>
      </c>
      <c r="E2449" s="426" t="s">
        <v>182</v>
      </c>
      <c r="F2449" s="143">
        <f t="shared" si="198"/>
        <v>508023.08333333331</v>
      </c>
      <c r="G2449" s="144">
        <v>554207</v>
      </c>
      <c r="H2449" s="312">
        <f>G2449/12*9</f>
        <v>415655.25</v>
      </c>
      <c r="I2449" s="337">
        <f t="shared" si="199"/>
        <v>609627.70000000007</v>
      </c>
    </row>
    <row r="2450" spans="1:9">
      <c r="A2450" s="327">
        <v>21010106</v>
      </c>
      <c r="B2450" s="285"/>
      <c r="C2450" s="1530"/>
      <c r="D2450" s="157">
        <v>31931500</v>
      </c>
      <c r="E2450" s="426" t="s">
        <v>181</v>
      </c>
      <c r="F2450" s="143"/>
      <c r="G2450" s="144"/>
      <c r="H2450" s="312">
        <f>G2450/12*9</f>
        <v>0</v>
      </c>
      <c r="I2450" s="413"/>
    </row>
    <row r="2451" spans="1:9">
      <c r="A2451" s="334"/>
      <c r="B2451" s="285"/>
      <c r="C2451" s="1530"/>
      <c r="D2451" s="157">
        <v>31931500</v>
      </c>
      <c r="E2451" s="325" t="s">
        <v>180</v>
      </c>
      <c r="F2451" s="143"/>
      <c r="G2451" s="144">
        <v>5888927.9800000004</v>
      </c>
      <c r="H2451" s="312">
        <v>0</v>
      </c>
      <c r="I2451" s="328">
        <v>3840000</v>
      </c>
    </row>
    <row r="2452" spans="1:9">
      <c r="A2452" s="498"/>
      <c r="B2452" s="333"/>
      <c r="C2452" s="1530"/>
      <c r="D2452" s="332"/>
      <c r="E2452" s="331" t="s">
        <v>179</v>
      </c>
      <c r="F2452" s="163"/>
      <c r="G2452" s="330">
        <v>1470000</v>
      </c>
      <c r="H2452" s="329"/>
      <c r="I2452" s="489">
        <v>0</v>
      </c>
    </row>
    <row r="2453" spans="1:9">
      <c r="A2453" s="425">
        <v>21020300</v>
      </c>
      <c r="B2453" s="424"/>
      <c r="C2453" s="1528"/>
      <c r="D2453" s="322"/>
      <c r="E2453" s="1657" t="s">
        <v>178</v>
      </c>
      <c r="F2453" s="143"/>
      <c r="G2453" s="144"/>
      <c r="H2453" s="141"/>
      <c r="I2453" s="413"/>
    </row>
    <row r="2454" spans="1:9">
      <c r="A2454" s="326">
        <v>21020301</v>
      </c>
      <c r="B2454" s="285"/>
      <c r="C2454" s="1530"/>
      <c r="D2454" s="157">
        <v>31931500</v>
      </c>
      <c r="E2454" s="325" t="s">
        <v>171</v>
      </c>
      <c r="F2454" s="143"/>
      <c r="G2454" s="144"/>
      <c r="H2454" s="312"/>
      <c r="I2454" s="337">
        <v>0</v>
      </c>
    </row>
    <row r="2455" spans="1:9">
      <c r="A2455" s="326">
        <v>21020302</v>
      </c>
      <c r="B2455" s="285"/>
      <c r="C2455" s="1530"/>
      <c r="D2455" s="157">
        <v>31931500</v>
      </c>
      <c r="E2455" s="325" t="s">
        <v>169</v>
      </c>
      <c r="F2455" s="143"/>
      <c r="G2455" s="144"/>
      <c r="H2455" s="312"/>
      <c r="I2455" s="337">
        <v>0</v>
      </c>
    </row>
    <row r="2456" spans="1:9">
      <c r="A2456" s="326">
        <v>21020303</v>
      </c>
      <c r="B2456" s="285"/>
      <c r="C2456" s="1530"/>
      <c r="D2456" s="157">
        <v>31931500</v>
      </c>
      <c r="E2456" s="325" t="s">
        <v>167</v>
      </c>
      <c r="F2456" s="143"/>
      <c r="G2456" s="144"/>
      <c r="H2456" s="312"/>
      <c r="I2456" s="337">
        <v>0</v>
      </c>
    </row>
    <row r="2457" spans="1:9">
      <c r="A2457" s="326">
        <v>21020304</v>
      </c>
      <c r="B2457" s="285"/>
      <c r="C2457" s="1530"/>
      <c r="D2457" s="157">
        <v>31931500</v>
      </c>
      <c r="E2457" s="325" t="s">
        <v>165</v>
      </c>
      <c r="F2457" s="143"/>
      <c r="G2457" s="144"/>
      <c r="H2457" s="312"/>
      <c r="I2457" s="337">
        <v>0</v>
      </c>
    </row>
    <row r="2458" spans="1:9">
      <c r="A2458" s="326">
        <v>21020312</v>
      </c>
      <c r="B2458" s="285"/>
      <c r="C2458" s="1530"/>
      <c r="D2458" s="157">
        <v>31931500</v>
      </c>
      <c r="E2458" s="325" t="s">
        <v>163</v>
      </c>
      <c r="F2458" s="143"/>
      <c r="G2458" s="144"/>
      <c r="H2458" s="312"/>
      <c r="I2458" s="337">
        <v>0</v>
      </c>
    </row>
    <row r="2459" spans="1:9">
      <c r="A2459" s="326">
        <v>21020315</v>
      </c>
      <c r="B2459" s="285"/>
      <c r="C2459" s="1530"/>
      <c r="D2459" s="157">
        <v>31931500</v>
      </c>
      <c r="E2459" s="325" t="s">
        <v>161</v>
      </c>
      <c r="F2459" s="143"/>
      <c r="G2459" s="144"/>
      <c r="H2459" s="312"/>
      <c r="I2459" s="337">
        <v>0</v>
      </c>
    </row>
    <row r="2460" spans="1:9">
      <c r="A2460" s="327">
        <v>21020314</v>
      </c>
      <c r="B2460" s="285"/>
      <c r="C2460" s="1530"/>
      <c r="D2460" s="157">
        <v>31931500</v>
      </c>
      <c r="E2460" s="325" t="s">
        <v>177</v>
      </c>
      <c r="F2460" s="143"/>
      <c r="G2460" s="144"/>
      <c r="H2460" s="312"/>
      <c r="I2460" s="337">
        <v>0</v>
      </c>
    </row>
    <row r="2461" spans="1:9">
      <c r="A2461" s="327">
        <v>21020305</v>
      </c>
      <c r="B2461" s="285"/>
      <c r="C2461" s="1530"/>
      <c r="D2461" s="157">
        <v>31931500</v>
      </c>
      <c r="E2461" s="325" t="s">
        <v>176</v>
      </c>
      <c r="F2461" s="143"/>
      <c r="G2461" s="144"/>
      <c r="H2461" s="312"/>
      <c r="I2461" s="337">
        <v>0</v>
      </c>
    </row>
    <row r="2462" spans="1:9">
      <c r="A2462" s="327">
        <v>21020306</v>
      </c>
      <c r="B2462" s="285"/>
      <c r="C2462" s="1530"/>
      <c r="D2462" s="157">
        <v>31931500</v>
      </c>
      <c r="E2462" s="325" t="s">
        <v>175</v>
      </c>
      <c r="F2462" s="143"/>
      <c r="G2462" s="144"/>
      <c r="H2462" s="312"/>
      <c r="I2462" s="337">
        <v>0</v>
      </c>
    </row>
    <row r="2463" spans="1:9">
      <c r="A2463" s="425">
        <v>21020400</v>
      </c>
      <c r="B2463" s="424"/>
      <c r="C2463" s="1528"/>
      <c r="D2463" s="322"/>
      <c r="E2463" s="331" t="s">
        <v>174</v>
      </c>
      <c r="F2463" s="143"/>
      <c r="G2463" s="144"/>
      <c r="H2463" s="312"/>
      <c r="I2463" s="337">
        <v>0</v>
      </c>
    </row>
    <row r="2464" spans="1:9">
      <c r="A2464" s="326">
        <v>21020401</v>
      </c>
      <c r="B2464" s="285" t="s">
        <v>63</v>
      </c>
      <c r="C2464" s="1530"/>
      <c r="D2464" s="157">
        <v>31931500</v>
      </c>
      <c r="E2464" s="325" t="s">
        <v>171</v>
      </c>
      <c r="F2464" s="143">
        <f t="shared" ref="F2464:F2476" si="200">SUM(G2464/12*11)</f>
        <v>654167.25</v>
      </c>
      <c r="G2464" s="144">
        <v>713637</v>
      </c>
      <c r="H2464" s="312">
        <f t="shared" ref="H2464:H2478" si="201">G2464/12*9</f>
        <v>535227.75</v>
      </c>
      <c r="I2464" s="337">
        <f t="shared" ref="I2464:I2476" si="202">SUM(G2464*110%)</f>
        <v>785000.70000000007</v>
      </c>
    </row>
    <row r="2465" spans="1:9">
      <c r="A2465" s="326">
        <v>21020402</v>
      </c>
      <c r="B2465" s="285" t="s">
        <v>63</v>
      </c>
      <c r="C2465" s="1530"/>
      <c r="D2465" s="157">
        <v>31931500</v>
      </c>
      <c r="E2465" s="325" t="s">
        <v>169</v>
      </c>
      <c r="F2465" s="143">
        <f t="shared" si="200"/>
        <v>373973.41666666669</v>
      </c>
      <c r="G2465" s="144">
        <v>407971</v>
      </c>
      <c r="H2465" s="312">
        <f t="shared" si="201"/>
        <v>305978.25</v>
      </c>
      <c r="I2465" s="337">
        <f t="shared" si="202"/>
        <v>448768.10000000003</v>
      </c>
    </row>
    <row r="2466" spans="1:9">
      <c r="A2466" s="326">
        <v>21020403</v>
      </c>
      <c r="B2466" s="285" t="s">
        <v>63</v>
      </c>
      <c r="C2466" s="1530"/>
      <c r="D2466" s="157">
        <v>31931500</v>
      </c>
      <c r="E2466" s="325" t="s">
        <v>167</v>
      </c>
      <c r="F2466" s="143">
        <f t="shared" si="200"/>
        <v>37620</v>
      </c>
      <c r="G2466" s="144">
        <v>41040</v>
      </c>
      <c r="H2466" s="312">
        <f t="shared" si="201"/>
        <v>30780</v>
      </c>
      <c r="I2466" s="337">
        <f t="shared" si="202"/>
        <v>45144.000000000007</v>
      </c>
    </row>
    <row r="2467" spans="1:9">
      <c r="A2467" s="326">
        <v>21020404</v>
      </c>
      <c r="B2467" s="285" t="s">
        <v>63</v>
      </c>
      <c r="C2467" s="1530"/>
      <c r="D2467" s="157">
        <v>31931500</v>
      </c>
      <c r="E2467" s="325" t="s">
        <v>165</v>
      </c>
      <c r="F2467" s="143">
        <f t="shared" si="200"/>
        <v>127269.08333333333</v>
      </c>
      <c r="G2467" s="144">
        <v>138839</v>
      </c>
      <c r="H2467" s="312">
        <f t="shared" si="201"/>
        <v>104129.25</v>
      </c>
      <c r="I2467" s="337">
        <f t="shared" si="202"/>
        <v>152722.90000000002</v>
      </c>
    </row>
    <row r="2468" spans="1:9">
      <c r="A2468" s="326">
        <v>21020412</v>
      </c>
      <c r="B2468" s="285"/>
      <c r="C2468" s="1530"/>
      <c r="D2468" s="157">
        <v>31931500</v>
      </c>
      <c r="E2468" s="325" t="s">
        <v>163</v>
      </c>
      <c r="F2468" s="143">
        <f t="shared" si="200"/>
        <v>0</v>
      </c>
      <c r="G2468" s="144"/>
      <c r="H2468" s="312">
        <f t="shared" si="201"/>
        <v>0</v>
      </c>
      <c r="I2468" s="337">
        <f t="shared" si="202"/>
        <v>0</v>
      </c>
    </row>
    <row r="2469" spans="1:9">
      <c r="A2469" s="326">
        <v>21020415</v>
      </c>
      <c r="B2469" s="285" t="s">
        <v>63</v>
      </c>
      <c r="C2469" s="1530"/>
      <c r="D2469" s="157">
        <v>31931500</v>
      </c>
      <c r="E2469" s="325" t="s">
        <v>161</v>
      </c>
      <c r="F2469" s="143">
        <f t="shared" si="200"/>
        <v>237261.75</v>
      </c>
      <c r="G2469" s="144">
        <v>258831</v>
      </c>
      <c r="H2469" s="312">
        <f t="shared" si="201"/>
        <v>194123.25</v>
      </c>
      <c r="I2469" s="337">
        <f t="shared" si="202"/>
        <v>284714.10000000003</v>
      </c>
    </row>
    <row r="2470" spans="1:9">
      <c r="A2470" s="425">
        <v>21020500</v>
      </c>
      <c r="B2470" s="424"/>
      <c r="C2470" s="1528"/>
      <c r="D2470" s="322"/>
      <c r="E2470" s="331" t="s">
        <v>173</v>
      </c>
      <c r="F2470" s="143">
        <f t="shared" si="200"/>
        <v>0</v>
      </c>
      <c r="G2470" s="144"/>
      <c r="H2470" s="312">
        <f t="shared" si="201"/>
        <v>0</v>
      </c>
      <c r="I2470" s="337">
        <f t="shared" si="202"/>
        <v>0</v>
      </c>
    </row>
    <row r="2471" spans="1:9">
      <c r="A2471" s="326">
        <v>21020501</v>
      </c>
      <c r="B2471" s="285" t="s">
        <v>63</v>
      </c>
      <c r="C2471" s="1530"/>
      <c r="D2471" s="157">
        <v>31931500</v>
      </c>
      <c r="E2471" s="325" t="s">
        <v>171</v>
      </c>
      <c r="F2471" s="143">
        <f t="shared" si="200"/>
        <v>175882.66666666669</v>
      </c>
      <c r="G2471" s="144">
        <v>191872</v>
      </c>
      <c r="H2471" s="312">
        <f t="shared" si="201"/>
        <v>143904</v>
      </c>
      <c r="I2471" s="337">
        <f t="shared" si="202"/>
        <v>211059.20000000001</v>
      </c>
    </row>
    <row r="2472" spans="1:9">
      <c r="A2472" s="423">
        <v>21020502</v>
      </c>
      <c r="B2472" s="285" t="s">
        <v>63</v>
      </c>
      <c r="C2472" s="1532"/>
      <c r="D2472" s="157">
        <v>31931500</v>
      </c>
      <c r="E2472" s="325" t="s">
        <v>169</v>
      </c>
      <c r="F2472" s="143">
        <f t="shared" si="200"/>
        <v>155505.16666666669</v>
      </c>
      <c r="G2472" s="144">
        <v>169642</v>
      </c>
      <c r="H2472" s="312">
        <f t="shared" si="201"/>
        <v>127231.5</v>
      </c>
      <c r="I2472" s="337">
        <f t="shared" si="202"/>
        <v>186606.2</v>
      </c>
    </row>
    <row r="2473" spans="1:9">
      <c r="A2473" s="423">
        <v>21020503</v>
      </c>
      <c r="B2473" s="285" t="s">
        <v>63</v>
      </c>
      <c r="C2473" s="1532"/>
      <c r="D2473" s="157">
        <v>31931500</v>
      </c>
      <c r="E2473" s="325" t="s">
        <v>167</v>
      </c>
      <c r="F2473" s="143">
        <f t="shared" si="200"/>
        <v>14850</v>
      </c>
      <c r="G2473" s="144">
        <v>16200</v>
      </c>
      <c r="H2473" s="312">
        <f t="shared" si="201"/>
        <v>12150</v>
      </c>
      <c r="I2473" s="337">
        <f t="shared" si="202"/>
        <v>17820</v>
      </c>
    </row>
    <row r="2474" spans="1:9">
      <c r="A2474" s="423">
        <v>21020504</v>
      </c>
      <c r="B2474" s="285" t="s">
        <v>63</v>
      </c>
      <c r="C2474" s="1532"/>
      <c r="D2474" s="157">
        <v>31931500</v>
      </c>
      <c r="E2474" s="325" t="s">
        <v>165</v>
      </c>
      <c r="F2474" s="143">
        <f t="shared" si="200"/>
        <v>25125.833333333332</v>
      </c>
      <c r="G2474" s="144">
        <v>27410</v>
      </c>
      <c r="H2474" s="312">
        <f t="shared" si="201"/>
        <v>20557.5</v>
      </c>
      <c r="I2474" s="337">
        <f t="shared" si="202"/>
        <v>30151.000000000004</v>
      </c>
    </row>
    <row r="2475" spans="1:9">
      <c r="A2475" s="423">
        <v>21020512</v>
      </c>
      <c r="B2475" s="285"/>
      <c r="C2475" s="1532"/>
      <c r="D2475" s="157">
        <v>31931500</v>
      </c>
      <c r="E2475" s="325" t="s">
        <v>163</v>
      </c>
      <c r="F2475" s="143">
        <f t="shared" si="200"/>
        <v>0</v>
      </c>
      <c r="G2475" s="144"/>
      <c r="H2475" s="312">
        <f t="shared" si="201"/>
        <v>0</v>
      </c>
      <c r="I2475" s="337">
        <f t="shared" si="202"/>
        <v>0</v>
      </c>
    </row>
    <row r="2476" spans="1:9">
      <c r="A2476" s="423">
        <v>21020515</v>
      </c>
      <c r="B2476" s="285" t="s">
        <v>63</v>
      </c>
      <c r="C2476" s="1532"/>
      <c r="D2476" s="157">
        <v>31931500</v>
      </c>
      <c r="E2476" s="325" t="s">
        <v>161</v>
      </c>
      <c r="F2476" s="143">
        <f t="shared" si="200"/>
        <v>203644.83333333334</v>
      </c>
      <c r="G2476" s="144">
        <v>222158</v>
      </c>
      <c r="H2476" s="312">
        <f t="shared" si="201"/>
        <v>166618.5</v>
      </c>
      <c r="I2476" s="337">
        <f t="shared" si="202"/>
        <v>244373.80000000002</v>
      </c>
    </row>
    <row r="2477" spans="1:9">
      <c r="A2477" s="422">
        <v>21020600</v>
      </c>
      <c r="B2477" s="421"/>
      <c r="C2477" s="1531"/>
      <c r="D2477" s="316"/>
      <c r="E2477" s="331" t="s">
        <v>160</v>
      </c>
      <c r="F2477" s="143"/>
      <c r="G2477" s="144"/>
      <c r="H2477" s="312">
        <f t="shared" si="201"/>
        <v>0</v>
      </c>
      <c r="I2477" s="413"/>
    </row>
    <row r="2478" spans="1:9">
      <c r="A2478" s="420">
        <v>21020605</v>
      </c>
      <c r="B2478" s="285"/>
      <c r="C2478" s="1610"/>
      <c r="D2478" s="157">
        <v>31931500</v>
      </c>
      <c r="E2478" s="419" t="s">
        <v>159</v>
      </c>
      <c r="F2478" s="407"/>
      <c r="G2478" s="204"/>
      <c r="H2478" s="312">
        <f t="shared" si="201"/>
        <v>0</v>
      </c>
      <c r="I2478" s="319"/>
    </row>
    <row r="2479" spans="1:9">
      <c r="A2479" s="418">
        <v>22020000</v>
      </c>
      <c r="B2479" s="408"/>
      <c r="C2479" s="1533"/>
      <c r="D2479" s="303"/>
      <c r="E2479" s="417" t="s">
        <v>148</v>
      </c>
      <c r="F2479" s="143"/>
      <c r="G2479" s="144"/>
      <c r="H2479" s="141"/>
      <c r="I2479" s="413"/>
    </row>
    <row r="2480" spans="1:9">
      <c r="A2480" s="418">
        <v>22020100</v>
      </c>
      <c r="B2480" s="408"/>
      <c r="C2480" s="1533"/>
      <c r="D2480" s="303"/>
      <c r="E2480" s="417" t="s">
        <v>158</v>
      </c>
      <c r="F2480" s="143"/>
      <c r="G2480" s="144"/>
      <c r="H2480" s="141"/>
      <c r="I2480" s="413"/>
    </row>
    <row r="2481" spans="1:9" ht="15.75">
      <c r="A2481" s="71">
        <v>22020101</v>
      </c>
      <c r="B2481" s="285" t="s">
        <v>63</v>
      </c>
      <c r="C2481" s="1591"/>
      <c r="D2481" s="157">
        <v>31931500</v>
      </c>
      <c r="E2481" s="308" t="s">
        <v>157</v>
      </c>
      <c r="F2481" s="415">
        <v>100000</v>
      </c>
      <c r="G2481" s="144">
        <v>100000</v>
      </c>
      <c r="H2481" s="414"/>
      <c r="I2481" s="413">
        <v>100000</v>
      </c>
    </row>
    <row r="2482" spans="1:9" ht="15.75">
      <c r="A2482" s="71">
        <v>22020102</v>
      </c>
      <c r="B2482" s="285"/>
      <c r="C2482" s="1591"/>
      <c r="D2482" s="157">
        <v>31931500</v>
      </c>
      <c r="E2482" s="308" t="s">
        <v>156</v>
      </c>
      <c r="F2482" s="415"/>
      <c r="G2482" s="144"/>
      <c r="H2482" s="416"/>
      <c r="I2482" s="413"/>
    </row>
    <row r="2483" spans="1:9" ht="15.75">
      <c r="A2483" s="71">
        <v>22020103</v>
      </c>
      <c r="B2483" s="285"/>
      <c r="C2483" s="1591"/>
      <c r="D2483" s="157">
        <v>31931500</v>
      </c>
      <c r="E2483" s="308" t="s">
        <v>155</v>
      </c>
      <c r="F2483" s="415"/>
      <c r="G2483" s="144"/>
      <c r="H2483" s="414"/>
      <c r="I2483" s="413"/>
    </row>
    <row r="2484" spans="1:9" ht="15.75">
      <c r="A2484" s="71">
        <v>22020104</v>
      </c>
      <c r="B2484" s="285"/>
      <c r="C2484" s="1591"/>
      <c r="D2484" s="157">
        <v>31931500</v>
      </c>
      <c r="E2484" s="308" t="s">
        <v>154</v>
      </c>
      <c r="F2484" s="415"/>
      <c r="G2484" s="144"/>
      <c r="H2484" s="414"/>
      <c r="I2484" s="413"/>
    </row>
    <row r="2485" spans="1:9">
      <c r="A2485" s="409">
        <v>22020200</v>
      </c>
      <c r="B2485" s="408"/>
      <c r="C2485" s="1611"/>
      <c r="D2485" s="303"/>
      <c r="E2485" s="302" t="s">
        <v>219</v>
      </c>
      <c r="F2485" s="407"/>
      <c r="G2485" s="204"/>
      <c r="H2485" s="406"/>
      <c r="I2485" s="319"/>
    </row>
    <row r="2486" spans="1:9">
      <c r="A2486" s="411">
        <v>22020205</v>
      </c>
      <c r="B2486" s="285" t="s">
        <v>63</v>
      </c>
      <c r="C2486" s="1612"/>
      <c r="D2486" s="157">
        <v>31931500</v>
      </c>
      <c r="E2486" s="410" t="s">
        <v>218</v>
      </c>
      <c r="F2486" s="407">
        <v>2000000</v>
      </c>
      <c r="G2486" s="204">
        <v>2000000</v>
      </c>
      <c r="H2486" s="406">
        <v>500000</v>
      </c>
      <c r="I2486" s="319">
        <v>2000000</v>
      </c>
    </row>
    <row r="2487" spans="1:9">
      <c r="A2487" s="411">
        <v>22020300</v>
      </c>
      <c r="B2487" s="412"/>
      <c r="C2487" s="1612"/>
      <c r="D2487" s="309"/>
      <c r="E2487" s="302" t="s">
        <v>217</v>
      </c>
      <c r="F2487" s="407"/>
      <c r="G2487" s="204"/>
      <c r="H2487" s="406"/>
      <c r="I2487" s="319"/>
    </row>
    <row r="2488" spans="1:9">
      <c r="A2488" s="411">
        <v>22020313</v>
      </c>
      <c r="B2488" s="285"/>
      <c r="C2488" s="1612"/>
      <c r="D2488" s="157">
        <v>31931500</v>
      </c>
      <c r="E2488" s="410" t="s">
        <v>216</v>
      </c>
      <c r="F2488" s="407"/>
      <c r="G2488" s="204"/>
      <c r="H2488" s="406"/>
      <c r="I2488" s="319"/>
    </row>
    <row r="2489" spans="1:9">
      <c r="A2489" s="409">
        <v>22020400</v>
      </c>
      <c r="B2489" s="408"/>
      <c r="C2489" s="1611"/>
      <c r="D2489" s="303"/>
      <c r="E2489" s="289" t="s">
        <v>215</v>
      </c>
      <c r="F2489" s="407"/>
      <c r="G2489" s="204"/>
      <c r="H2489" s="406"/>
      <c r="I2489" s="319"/>
    </row>
    <row r="2490" spans="1:9">
      <c r="A2490" s="411" t="s">
        <v>214</v>
      </c>
      <c r="B2490" s="285" t="s">
        <v>63</v>
      </c>
      <c r="C2490" s="1612"/>
      <c r="D2490" s="157">
        <v>31931500</v>
      </c>
      <c r="E2490" s="410" t="s">
        <v>213</v>
      </c>
      <c r="F2490" s="407">
        <v>8750000</v>
      </c>
      <c r="G2490" s="204">
        <v>50000000</v>
      </c>
      <c r="H2490" s="406">
        <v>20500000.890000001</v>
      </c>
      <c r="I2490" s="319">
        <v>80000000</v>
      </c>
    </row>
    <row r="2491" spans="1:9">
      <c r="A2491" s="411">
        <v>22020406</v>
      </c>
      <c r="B2491" s="285" t="s">
        <v>63</v>
      </c>
      <c r="C2491" s="1612"/>
      <c r="D2491" s="157">
        <v>31931500</v>
      </c>
      <c r="E2491" s="410" t="s">
        <v>212</v>
      </c>
      <c r="F2491" s="407">
        <v>5400000</v>
      </c>
      <c r="G2491" s="204">
        <v>10000000</v>
      </c>
      <c r="H2491" s="406">
        <v>6700000</v>
      </c>
      <c r="I2491" s="319">
        <v>50000000</v>
      </c>
    </row>
    <row r="2492" spans="1:9">
      <c r="A2492" s="411">
        <v>22020800</v>
      </c>
      <c r="B2492" s="412"/>
      <c r="C2492" s="1612"/>
      <c r="D2492" s="309"/>
      <c r="E2492" s="302" t="s">
        <v>211</v>
      </c>
      <c r="F2492" s="407"/>
      <c r="G2492" s="204"/>
      <c r="H2492" s="406"/>
      <c r="I2492" s="319"/>
    </row>
    <row r="2493" spans="1:9">
      <c r="A2493" s="411">
        <v>22020805</v>
      </c>
      <c r="B2493" s="285" t="s">
        <v>63</v>
      </c>
      <c r="C2493" s="1612"/>
      <c r="D2493" s="157">
        <v>31931500</v>
      </c>
      <c r="E2493" s="410" t="s">
        <v>210</v>
      </c>
      <c r="F2493" s="407"/>
      <c r="G2493" s="204">
        <v>5000000</v>
      </c>
      <c r="H2493" s="406">
        <v>3210000</v>
      </c>
      <c r="I2493" s="319">
        <v>5000000</v>
      </c>
    </row>
    <row r="2494" spans="1:9">
      <c r="A2494" s="409">
        <v>22040100</v>
      </c>
      <c r="B2494" s="408"/>
      <c r="C2494" s="1611"/>
      <c r="D2494" s="303"/>
      <c r="E2494" s="289" t="s">
        <v>209</v>
      </c>
      <c r="F2494" s="407"/>
      <c r="G2494" s="204"/>
      <c r="H2494" s="406"/>
      <c r="I2494" s="319"/>
    </row>
    <row r="2495" spans="1:9" ht="30.75" thickBot="1">
      <c r="A2495" s="405">
        <v>22040109</v>
      </c>
      <c r="B2495" s="285" t="s">
        <v>63</v>
      </c>
      <c r="C2495" s="1585"/>
      <c r="D2495" s="284">
        <v>31931500</v>
      </c>
      <c r="E2495" s="404" t="s">
        <v>208</v>
      </c>
      <c r="F2495" s="403">
        <v>6000000</v>
      </c>
      <c r="G2495" s="402">
        <v>10000000</v>
      </c>
      <c r="H2495" s="401">
        <v>5000000</v>
      </c>
      <c r="I2495" s="400">
        <v>50000000</v>
      </c>
    </row>
    <row r="2496" spans="1:9" ht="15.75" thickBot="1">
      <c r="A2496" s="399"/>
      <c r="B2496" s="398"/>
      <c r="C2496" s="1613"/>
      <c r="D2496" s="397"/>
      <c r="E2496" s="396" t="s">
        <v>207</v>
      </c>
      <c r="F2496" s="395">
        <f>SUM(F2447:F2478)</f>
        <v>4382368.833333333</v>
      </c>
      <c r="G2496" s="394">
        <f>SUM(G2447:G2478)</f>
        <v>12139693.98</v>
      </c>
      <c r="H2496" s="393">
        <f>SUM(H2447:H2478)</f>
        <v>3585574.5</v>
      </c>
      <c r="I2496" s="392">
        <f>SUM(I2447:I2478)</f>
        <v>9098842.5999999996</v>
      </c>
    </row>
    <row r="2497" spans="1:9" ht="15.75" thickBot="1">
      <c r="A2497" s="391"/>
      <c r="B2497" s="390"/>
      <c r="C2497" s="1614"/>
      <c r="D2497" s="276"/>
      <c r="E2497" s="389" t="s">
        <v>148</v>
      </c>
      <c r="F2497" s="388">
        <f>SUM(F2481:F2495)</f>
        <v>22250000</v>
      </c>
      <c r="G2497" s="387">
        <f>SUM(G2481:G2495)</f>
        <v>77100000</v>
      </c>
      <c r="H2497" s="386">
        <f>SUM(H2481:H2495)</f>
        <v>35910000.890000001</v>
      </c>
      <c r="I2497" s="1731">
        <f>SUM(I2481:I2495)</f>
        <v>187100000</v>
      </c>
    </row>
    <row r="2498" spans="1:9" ht="15.75" thickBot="1">
      <c r="A2498" s="352"/>
      <c r="B2498" s="351"/>
      <c r="C2498" s="1615"/>
      <c r="D2498" s="385"/>
      <c r="E2498" s="384" t="s">
        <v>0</v>
      </c>
      <c r="F2498" s="383">
        <f>SUM(F2496:F2497)</f>
        <v>26632368.833333332</v>
      </c>
      <c r="G2498" s="382">
        <f>SUM(G2496:G2497)</f>
        <v>89239693.980000004</v>
      </c>
      <c r="H2498" s="381">
        <f>SUM(H2496:H2497)</f>
        <v>39495575.390000001</v>
      </c>
      <c r="I2498" s="1665">
        <f>SUM(I2496:I2497)</f>
        <v>196198842.59999999</v>
      </c>
    </row>
    <row r="2499" spans="1:9" ht="15.75">
      <c r="A2499" s="1819" t="s">
        <v>144</v>
      </c>
      <c r="B2499" s="1820"/>
      <c r="C2499" s="1820"/>
      <c r="D2499" s="1820"/>
      <c r="E2499" s="1820"/>
      <c r="F2499" s="1820"/>
      <c r="G2499" s="1820"/>
      <c r="H2499" s="1820"/>
      <c r="I2499" s="1821"/>
    </row>
    <row r="2500" spans="1:9" ht="15.75">
      <c r="A2500" s="1783" t="s">
        <v>143</v>
      </c>
      <c r="B2500" s="1784"/>
      <c r="C2500" s="1784"/>
      <c r="D2500" s="1784"/>
      <c r="E2500" s="1784"/>
      <c r="F2500" s="1784"/>
      <c r="G2500" s="1784"/>
      <c r="H2500" s="1784"/>
      <c r="I2500" s="1785"/>
    </row>
    <row r="2501" spans="1:9" ht="15.75">
      <c r="A2501" s="1783" t="s">
        <v>883</v>
      </c>
      <c r="B2501" s="1784"/>
      <c r="C2501" s="1784"/>
      <c r="D2501" s="1784"/>
      <c r="E2501" s="1784"/>
      <c r="F2501" s="1784"/>
      <c r="G2501" s="1784"/>
      <c r="H2501" s="1784"/>
      <c r="I2501" s="1785"/>
    </row>
    <row r="2502" spans="1:9" ht="15.75">
      <c r="A2502" s="1783" t="s">
        <v>188</v>
      </c>
      <c r="B2502" s="1784"/>
      <c r="C2502" s="1784"/>
      <c r="D2502" s="1784"/>
      <c r="E2502" s="1784"/>
      <c r="F2502" s="1784"/>
      <c r="G2502" s="1784"/>
      <c r="H2502" s="1784"/>
      <c r="I2502" s="1785"/>
    </row>
    <row r="2503" spans="1:9" ht="15.75" thickBot="1">
      <c r="A2503" s="1813" t="s">
        <v>206</v>
      </c>
      <c r="B2503" s="1814"/>
      <c r="C2503" s="1814"/>
      <c r="D2503" s="1814"/>
      <c r="E2503" s="1814"/>
      <c r="F2503" s="1814"/>
      <c r="G2503" s="1814"/>
      <c r="H2503" s="1814"/>
      <c r="I2503" s="1815"/>
    </row>
    <row r="2504" spans="1:9" ht="43.5" thickBot="1">
      <c r="A2504" s="348" t="s">
        <v>142</v>
      </c>
      <c r="B2504" s="380" t="s">
        <v>141</v>
      </c>
      <c r="C2504" s="1513" t="s">
        <v>140</v>
      </c>
      <c r="D2504" s="379" t="s">
        <v>139</v>
      </c>
      <c r="E2504" s="378" t="s">
        <v>138</v>
      </c>
      <c r="F2504" s="222" t="s">
        <v>909</v>
      </c>
      <c r="G2504" s="223" t="s">
        <v>908</v>
      </c>
      <c r="H2504" s="222" t="s">
        <v>888</v>
      </c>
      <c r="I2504" s="221" t="s">
        <v>882</v>
      </c>
    </row>
    <row r="2505" spans="1:9">
      <c r="A2505" s="324">
        <v>20000000</v>
      </c>
      <c r="B2505" s="323"/>
      <c r="C2505" s="1616"/>
      <c r="D2505" s="343"/>
      <c r="E2505" s="342" t="s">
        <v>186</v>
      </c>
      <c r="F2505" s="376"/>
      <c r="G2505" s="375"/>
      <c r="H2505" s="377"/>
      <c r="I2505" s="373"/>
    </row>
    <row r="2506" spans="1:9">
      <c r="A2506" s="324">
        <v>21000000</v>
      </c>
      <c r="B2506" s="323"/>
      <c r="C2506" s="1616"/>
      <c r="D2506" s="343"/>
      <c r="E2506" s="342" t="s">
        <v>149</v>
      </c>
      <c r="F2506" s="376"/>
      <c r="G2506" s="375"/>
      <c r="H2506" s="374"/>
      <c r="I2506" s="373"/>
    </row>
    <row r="2507" spans="1:9">
      <c r="A2507" s="324">
        <v>21010000</v>
      </c>
      <c r="B2507" s="323"/>
      <c r="C2507" s="1616"/>
      <c r="D2507" s="343"/>
      <c r="E2507" s="342" t="s">
        <v>185</v>
      </c>
      <c r="F2507" s="301"/>
      <c r="G2507" s="203"/>
      <c r="H2507" s="300"/>
      <c r="I2507" s="371"/>
    </row>
    <row r="2508" spans="1:9">
      <c r="A2508" s="324">
        <v>21010300</v>
      </c>
      <c r="B2508" s="323"/>
      <c r="C2508" s="1616"/>
      <c r="D2508" s="343"/>
      <c r="E2508" s="372" t="s">
        <v>205</v>
      </c>
      <c r="F2508" s="301"/>
      <c r="G2508" s="203"/>
      <c r="H2508" s="300"/>
      <c r="I2508" s="371"/>
    </row>
    <row r="2509" spans="1:9">
      <c r="A2509" s="321">
        <v>21010302</v>
      </c>
      <c r="B2509" s="310" t="s">
        <v>63</v>
      </c>
      <c r="C2509" s="1617"/>
      <c r="D2509" s="157">
        <v>31931500</v>
      </c>
      <c r="E2509" s="320" t="s">
        <v>204</v>
      </c>
      <c r="F2509" s="143">
        <f t="shared" ref="F2509:F2511" si="203">SUM(G2509/12*11)</f>
        <v>44537293.166666672</v>
      </c>
      <c r="G2509" s="306">
        <v>48586138</v>
      </c>
      <c r="H2509" s="312">
        <f>G2509/12*9</f>
        <v>36439603.5</v>
      </c>
      <c r="I2509" s="337">
        <f t="shared" ref="I2509:I2511" si="204">SUM(G2509*110%)</f>
        <v>53444751.800000004</v>
      </c>
    </row>
    <row r="2510" spans="1:9">
      <c r="A2510" s="321">
        <v>21010303</v>
      </c>
      <c r="B2510" s="310" t="s">
        <v>63</v>
      </c>
      <c r="C2510" s="1617"/>
      <c r="D2510" s="157">
        <v>31931500</v>
      </c>
      <c r="E2510" s="320" t="s">
        <v>203</v>
      </c>
      <c r="F2510" s="143">
        <f t="shared" si="203"/>
        <v>91477321.833333343</v>
      </c>
      <c r="G2510" s="306">
        <v>99793442</v>
      </c>
      <c r="H2510" s="312">
        <f>G2510/12*9</f>
        <v>74845081.5</v>
      </c>
      <c r="I2510" s="337">
        <f t="shared" si="204"/>
        <v>109772786.2</v>
      </c>
    </row>
    <row r="2511" spans="1:9">
      <c r="A2511" s="321">
        <v>21010304</v>
      </c>
      <c r="B2511" s="310" t="s">
        <v>63</v>
      </c>
      <c r="C2511" s="1617"/>
      <c r="D2511" s="157">
        <v>31931500</v>
      </c>
      <c r="E2511" s="370" t="s">
        <v>202</v>
      </c>
      <c r="F2511" s="143">
        <f t="shared" si="203"/>
        <v>5319422.166666666</v>
      </c>
      <c r="G2511" s="306">
        <v>5803006</v>
      </c>
      <c r="H2511" s="312">
        <f>G2511/12*9</f>
        <v>4352254.5</v>
      </c>
      <c r="I2511" s="337">
        <f t="shared" si="204"/>
        <v>6383306.6000000006</v>
      </c>
    </row>
    <row r="2512" spans="1:9">
      <c r="A2512" s="336">
        <v>21010106</v>
      </c>
      <c r="B2512" s="310"/>
      <c r="C2512" s="1551"/>
      <c r="D2512" s="157">
        <v>31931500</v>
      </c>
      <c r="E2512" s="173" t="s">
        <v>181</v>
      </c>
      <c r="F2512" s="301"/>
      <c r="G2512" s="306"/>
      <c r="H2512" s="312">
        <f>G2512/12*9</f>
        <v>0</v>
      </c>
      <c r="I2512" s="304"/>
    </row>
    <row r="2513" spans="1:9" ht="30">
      <c r="A2513" s="335"/>
      <c r="B2513" s="310"/>
      <c r="C2513" s="1551"/>
      <c r="D2513" s="157">
        <v>31931500</v>
      </c>
      <c r="E2513" s="207" t="s">
        <v>180</v>
      </c>
      <c r="F2513" s="301"/>
      <c r="G2513" s="306">
        <v>22770983.649999999</v>
      </c>
      <c r="H2513" s="312">
        <v>0</v>
      </c>
      <c r="I2513" s="1653">
        <v>60000000</v>
      </c>
    </row>
    <row r="2514" spans="1:9">
      <c r="A2514" s="498"/>
      <c r="B2514" s="333"/>
      <c r="C2514" s="1530"/>
      <c r="D2514" s="332"/>
      <c r="E2514" s="331" t="s">
        <v>179</v>
      </c>
      <c r="F2514" s="163"/>
      <c r="G2514" s="330">
        <v>3150000</v>
      </c>
      <c r="H2514" s="329"/>
      <c r="I2514" s="489">
        <v>0</v>
      </c>
    </row>
    <row r="2515" spans="1:9">
      <c r="A2515" s="324">
        <v>21020300</v>
      </c>
      <c r="B2515" s="323"/>
      <c r="C2515" s="1616"/>
      <c r="D2515" s="343"/>
      <c r="E2515" s="1745" t="s">
        <v>178</v>
      </c>
      <c r="F2515" s="301"/>
      <c r="G2515" s="203"/>
      <c r="H2515" s="312">
        <f t="shared" ref="H2515:H2531" si="205">G2515/12*9</f>
        <v>0</v>
      </c>
      <c r="I2515" s="299"/>
    </row>
    <row r="2516" spans="1:9">
      <c r="A2516" s="321">
        <v>21020312</v>
      </c>
      <c r="B2516" s="310"/>
      <c r="C2516" s="1617"/>
      <c r="D2516" s="157">
        <v>31931500</v>
      </c>
      <c r="E2516" s="320" t="s">
        <v>163</v>
      </c>
      <c r="F2516" s="301"/>
      <c r="G2516" s="306"/>
      <c r="H2516" s="312">
        <f t="shared" si="205"/>
        <v>0</v>
      </c>
      <c r="I2516" s="304"/>
    </row>
    <row r="2517" spans="1:9">
      <c r="A2517" s="321">
        <v>21020320</v>
      </c>
      <c r="B2517" s="310"/>
      <c r="C2517" s="1617"/>
      <c r="D2517" s="157">
        <v>31931500</v>
      </c>
      <c r="E2517" s="320" t="s">
        <v>200</v>
      </c>
      <c r="F2517" s="143">
        <f>G2517*8/12</f>
        <v>0</v>
      </c>
      <c r="G2517" s="306"/>
      <c r="H2517" s="312">
        <f t="shared" si="205"/>
        <v>0</v>
      </c>
      <c r="I2517" s="304"/>
    </row>
    <row r="2518" spans="1:9">
      <c r="A2518" s="321">
        <v>21020327</v>
      </c>
      <c r="B2518" s="310" t="s">
        <v>63</v>
      </c>
      <c r="C2518" s="1617"/>
      <c r="D2518" s="157">
        <v>31931500</v>
      </c>
      <c r="E2518" s="320" t="s">
        <v>198</v>
      </c>
      <c r="F2518" s="143">
        <f t="shared" ref="F2518:F2519" si="206">SUM(G2518/12*11)</f>
        <v>775500</v>
      </c>
      <c r="G2518" s="306">
        <v>846000</v>
      </c>
      <c r="H2518" s="312">
        <f t="shared" si="205"/>
        <v>634500</v>
      </c>
      <c r="I2518" s="337">
        <f t="shared" ref="I2518:I2519" si="207">SUM(G2518*110%)</f>
        <v>930600.00000000012</v>
      </c>
    </row>
    <row r="2519" spans="1:9">
      <c r="A2519" s="321">
        <v>21020328</v>
      </c>
      <c r="B2519" s="310" t="s">
        <v>63</v>
      </c>
      <c r="C2519" s="1617"/>
      <c r="D2519" s="157">
        <v>31931500</v>
      </c>
      <c r="E2519" s="320" t="s">
        <v>201</v>
      </c>
      <c r="F2519" s="143">
        <f t="shared" si="206"/>
        <v>7590594.916666667</v>
      </c>
      <c r="G2519" s="306">
        <v>8280649</v>
      </c>
      <c r="H2519" s="312">
        <f t="shared" si="205"/>
        <v>6210486.75</v>
      </c>
      <c r="I2519" s="337">
        <f t="shared" si="207"/>
        <v>9108713.9000000004</v>
      </c>
    </row>
    <row r="2520" spans="1:9">
      <c r="A2520" s="324">
        <v>21020400</v>
      </c>
      <c r="B2520" s="323"/>
      <c r="C2520" s="1616"/>
      <c r="D2520" s="343"/>
      <c r="E2520" s="315" t="s">
        <v>174</v>
      </c>
      <c r="F2520" s="301"/>
      <c r="G2520" s="306"/>
      <c r="H2520" s="312">
        <f t="shared" si="205"/>
        <v>0</v>
      </c>
      <c r="I2520" s="304"/>
    </row>
    <row r="2521" spans="1:9">
      <c r="A2521" s="321">
        <v>21020412</v>
      </c>
      <c r="B2521" s="310"/>
      <c r="C2521" s="1617"/>
      <c r="D2521" s="157">
        <v>31931500</v>
      </c>
      <c r="E2521" s="320" t="s">
        <v>163</v>
      </c>
      <c r="F2521" s="301"/>
      <c r="G2521" s="306"/>
      <c r="H2521" s="312">
        <f t="shared" si="205"/>
        <v>0</v>
      </c>
      <c r="I2521" s="304"/>
    </row>
    <row r="2522" spans="1:9">
      <c r="A2522" s="321">
        <v>21020420</v>
      </c>
      <c r="B2522" s="310"/>
      <c r="C2522" s="1617"/>
      <c r="D2522" s="157">
        <v>31931500</v>
      </c>
      <c r="E2522" s="320" t="s">
        <v>200</v>
      </c>
      <c r="F2522" s="143">
        <f>G2522*8/12</f>
        <v>0</v>
      </c>
      <c r="G2522" s="306"/>
      <c r="H2522" s="312">
        <f t="shared" si="205"/>
        <v>0</v>
      </c>
      <c r="I2522" s="304"/>
    </row>
    <row r="2523" spans="1:9">
      <c r="A2523" s="321">
        <v>21020427</v>
      </c>
      <c r="B2523" s="310" t="s">
        <v>63</v>
      </c>
      <c r="C2523" s="1617"/>
      <c r="D2523" s="157">
        <v>31931500</v>
      </c>
      <c r="E2523" s="320" t="s">
        <v>198</v>
      </c>
      <c r="F2523" s="143">
        <f t="shared" ref="F2523:F2524" si="208">SUM(G2523/12*11)</f>
        <v>6514200</v>
      </c>
      <c r="G2523" s="306">
        <v>7106400</v>
      </c>
      <c r="H2523" s="312">
        <f t="shared" si="205"/>
        <v>5329800</v>
      </c>
      <c r="I2523" s="337">
        <f t="shared" ref="I2523:I2524" si="209">SUM(G2523*110%)</f>
        <v>7817040.0000000009</v>
      </c>
    </row>
    <row r="2524" spans="1:9">
      <c r="A2524" s="321">
        <v>21020428</v>
      </c>
      <c r="B2524" s="310" t="s">
        <v>63</v>
      </c>
      <c r="C2524" s="1617"/>
      <c r="D2524" s="157">
        <v>31931500</v>
      </c>
      <c r="E2524" s="320" t="s">
        <v>197</v>
      </c>
      <c r="F2524" s="143">
        <f t="shared" si="208"/>
        <v>20966.916666666664</v>
      </c>
      <c r="G2524" s="306">
        <v>22873</v>
      </c>
      <c r="H2524" s="312">
        <f t="shared" si="205"/>
        <v>17154.75</v>
      </c>
      <c r="I2524" s="337">
        <f t="shared" si="209"/>
        <v>25160.300000000003</v>
      </c>
    </row>
    <row r="2525" spans="1:9">
      <c r="A2525" s="324">
        <v>21020500</v>
      </c>
      <c r="B2525" s="323"/>
      <c r="C2525" s="1616"/>
      <c r="D2525" s="343"/>
      <c r="E2525" s="315" t="s">
        <v>173</v>
      </c>
      <c r="F2525" s="301"/>
      <c r="G2525" s="203"/>
      <c r="H2525" s="312">
        <f t="shared" si="205"/>
        <v>0</v>
      </c>
      <c r="I2525" s="299"/>
    </row>
    <row r="2526" spans="1:9">
      <c r="A2526" s="314">
        <v>21020512</v>
      </c>
      <c r="B2526" s="310"/>
      <c r="C2526" s="1618"/>
      <c r="D2526" s="157">
        <v>31931500</v>
      </c>
      <c r="E2526" s="320" t="s">
        <v>163</v>
      </c>
      <c r="F2526" s="301"/>
      <c r="G2526" s="306"/>
      <c r="H2526" s="312">
        <f t="shared" si="205"/>
        <v>0</v>
      </c>
      <c r="I2526" s="304"/>
    </row>
    <row r="2527" spans="1:9">
      <c r="A2527" s="321">
        <v>21020420</v>
      </c>
      <c r="B2527" s="310"/>
      <c r="C2527" s="1617"/>
      <c r="D2527" s="157">
        <v>31931500</v>
      </c>
      <c r="E2527" s="369" t="s">
        <v>199</v>
      </c>
      <c r="F2527" s="143">
        <f>G2527*8/12</f>
        <v>0</v>
      </c>
      <c r="G2527" s="306"/>
      <c r="H2527" s="312">
        <f t="shared" si="205"/>
        <v>0</v>
      </c>
      <c r="I2527" s="304"/>
    </row>
    <row r="2528" spans="1:9">
      <c r="A2528" s="314">
        <v>21020527</v>
      </c>
      <c r="B2528" s="310" t="s">
        <v>63</v>
      </c>
      <c r="C2528" s="1618"/>
      <c r="D2528" s="157">
        <v>31931500</v>
      </c>
      <c r="E2528" s="320" t="s">
        <v>198</v>
      </c>
      <c r="F2528" s="143">
        <f t="shared" ref="F2528:F2529" si="210">SUM(G2528/12*11)</f>
        <v>1706100</v>
      </c>
      <c r="G2528" s="306">
        <v>1861200</v>
      </c>
      <c r="H2528" s="312">
        <f t="shared" si="205"/>
        <v>1395900</v>
      </c>
      <c r="I2528" s="337">
        <f t="shared" ref="I2528:I2529" si="211">SUM(G2528*110%)</f>
        <v>2047320.0000000002</v>
      </c>
    </row>
    <row r="2529" spans="1:9">
      <c r="A2529" s="314">
        <v>21020528</v>
      </c>
      <c r="B2529" s="310" t="s">
        <v>63</v>
      </c>
      <c r="C2529" s="1618"/>
      <c r="D2529" s="157">
        <v>31931500</v>
      </c>
      <c r="E2529" s="320" t="s">
        <v>197</v>
      </c>
      <c r="F2529" s="143">
        <f t="shared" si="210"/>
        <v>11184415</v>
      </c>
      <c r="G2529" s="306">
        <v>12201180</v>
      </c>
      <c r="H2529" s="312">
        <f t="shared" si="205"/>
        <v>9150885</v>
      </c>
      <c r="I2529" s="337">
        <f t="shared" si="211"/>
        <v>13421298.000000002</v>
      </c>
    </row>
    <row r="2530" spans="1:9">
      <c r="A2530" s="318">
        <v>21020600</v>
      </c>
      <c r="B2530" s="317"/>
      <c r="C2530" s="1619"/>
      <c r="D2530" s="368"/>
      <c r="E2530" s="315" t="s">
        <v>160</v>
      </c>
      <c r="F2530" s="301"/>
      <c r="G2530" s="203"/>
      <c r="H2530" s="312">
        <f t="shared" si="205"/>
        <v>0</v>
      </c>
      <c r="I2530" s="299"/>
    </row>
    <row r="2531" spans="1:9">
      <c r="A2531" s="314">
        <v>21020605</v>
      </c>
      <c r="B2531" s="310"/>
      <c r="C2531" s="1618"/>
      <c r="D2531" s="157"/>
      <c r="E2531" s="313" t="s">
        <v>159</v>
      </c>
      <c r="F2531" s="301"/>
      <c r="G2531" s="203"/>
      <c r="H2531" s="312">
        <f t="shared" si="205"/>
        <v>0</v>
      </c>
      <c r="I2531" s="299"/>
    </row>
    <row r="2532" spans="1:9">
      <c r="A2532" s="292">
        <v>22020000</v>
      </c>
      <c r="B2532" s="291"/>
      <c r="C2532" s="1607"/>
      <c r="D2532" s="290"/>
      <c r="E2532" s="311" t="s">
        <v>148</v>
      </c>
      <c r="F2532" s="301"/>
      <c r="G2532" s="203"/>
      <c r="H2532" s="300"/>
      <c r="I2532" s="299"/>
    </row>
    <row r="2533" spans="1:9">
      <c r="A2533" s="292">
        <v>22020100</v>
      </c>
      <c r="B2533" s="291"/>
      <c r="C2533" s="1607"/>
      <c r="D2533" s="290"/>
      <c r="E2533" s="289" t="s">
        <v>158</v>
      </c>
      <c r="F2533" s="301"/>
      <c r="G2533" s="203"/>
      <c r="H2533" s="300"/>
      <c r="I2533" s="299"/>
    </row>
    <row r="2534" spans="1:9" ht="15.75">
      <c r="A2534" s="71">
        <v>22020101</v>
      </c>
      <c r="B2534" s="285" t="s">
        <v>63</v>
      </c>
      <c r="C2534" s="1591"/>
      <c r="D2534" s="157">
        <v>31931500</v>
      </c>
      <c r="E2534" s="308" t="s">
        <v>157</v>
      </c>
      <c r="F2534" s="367"/>
      <c r="G2534" s="203">
        <v>1500000</v>
      </c>
      <c r="H2534" s="366"/>
      <c r="I2534" s="299">
        <v>1500000</v>
      </c>
    </row>
    <row r="2535" spans="1:9" ht="15.75">
      <c r="A2535" s="71">
        <v>22020102</v>
      </c>
      <c r="B2535" s="310"/>
      <c r="C2535" s="1591"/>
      <c r="D2535" s="157">
        <v>31931500</v>
      </c>
      <c r="E2535" s="308" t="s">
        <v>156</v>
      </c>
      <c r="F2535" s="367"/>
      <c r="G2535" s="203"/>
      <c r="H2535" s="366"/>
      <c r="I2535" s="299"/>
    </row>
    <row r="2536" spans="1:9" ht="15.75">
      <c r="A2536" s="71">
        <v>22020103</v>
      </c>
      <c r="B2536" s="310"/>
      <c r="C2536" s="1591"/>
      <c r="D2536" s="157">
        <v>31931500</v>
      </c>
      <c r="E2536" s="308" t="s">
        <v>155</v>
      </c>
      <c r="F2536" s="367"/>
      <c r="G2536" s="203"/>
      <c r="H2536" s="366"/>
      <c r="I2536" s="299"/>
    </row>
    <row r="2537" spans="1:9" ht="15.75">
      <c r="A2537" s="71">
        <v>22020104</v>
      </c>
      <c r="B2537" s="310"/>
      <c r="C2537" s="1591"/>
      <c r="D2537" s="157">
        <v>31931500</v>
      </c>
      <c r="E2537" s="308" t="s">
        <v>154</v>
      </c>
      <c r="F2537" s="367"/>
      <c r="G2537" s="203"/>
      <c r="H2537" s="366"/>
      <c r="I2537" s="299"/>
    </row>
    <row r="2538" spans="1:9">
      <c r="A2538" s="292">
        <v>22020300</v>
      </c>
      <c r="B2538" s="291"/>
      <c r="C2538" s="1607"/>
      <c r="D2538" s="290"/>
      <c r="E2538" s="289" t="s">
        <v>196</v>
      </c>
      <c r="F2538" s="301"/>
      <c r="G2538" s="203"/>
      <c r="H2538" s="300"/>
      <c r="I2538" s="299"/>
    </row>
    <row r="2539" spans="1:9">
      <c r="A2539" s="359">
        <v>22020307</v>
      </c>
      <c r="B2539" s="285" t="s">
        <v>63</v>
      </c>
      <c r="C2539" s="1608"/>
      <c r="D2539" s="157">
        <v>31931500</v>
      </c>
      <c r="E2539" s="365" t="s">
        <v>195</v>
      </c>
      <c r="F2539" s="301">
        <v>29200000</v>
      </c>
      <c r="G2539" s="203">
        <v>15000000</v>
      </c>
      <c r="H2539" s="300">
        <v>2800000</v>
      </c>
      <c r="I2539" s="299">
        <v>15000000</v>
      </c>
    </row>
    <row r="2540" spans="1:9">
      <c r="A2540" s="359">
        <v>22020309</v>
      </c>
      <c r="B2540" s="285" t="s">
        <v>63</v>
      </c>
      <c r="C2540" s="1608"/>
      <c r="D2540" s="157">
        <v>31931500</v>
      </c>
      <c r="E2540" s="358" t="s">
        <v>194</v>
      </c>
      <c r="F2540" s="301"/>
      <c r="G2540" s="203">
        <v>1000000</v>
      </c>
      <c r="H2540" s="300"/>
      <c r="I2540" s="299">
        <v>1000000</v>
      </c>
    </row>
    <row r="2541" spans="1:9" ht="45">
      <c r="A2541" s="364">
        <v>22020313</v>
      </c>
      <c r="B2541" s="285" t="s">
        <v>63</v>
      </c>
      <c r="C2541" s="1608"/>
      <c r="D2541" s="157">
        <v>31931500</v>
      </c>
      <c r="E2541" s="358" t="s">
        <v>193</v>
      </c>
      <c r="F2541" s="301"/>
      <c r="G2541" s="363">
        <v>13000000</v>
      </c>
      <c r="H2541" s="300"/>
      <c r="I2541" s="362">
        <v>3000000</v>
      </c>
    </row>
    <row r="2542" spans="1:9">
      <c r="A2542" s="292">
        <v>22020500</v>
      </c>
      <c r="B2542" s="291"/>
      <c r="C2542" s="1607"/>
      <c r="D2542" s="290"/>
      <c r="E2542" s="361" t="s">
        <v>192</v>
      </c>
      <c r="F2542" s="301"/>
      <c r="G2542" s="203"/>
      <c r="H2542" s="360"/>
      <c r="I2542" s="299"/>
    </row>
    <row r="2543" spans="1:9">
      <c r="A2543" s="359">
        <v>22020501</v>
      </c>
      <c r="B2543" s="285" t="s">
        <v>63</v>
      </c>
      <c r="C2543" s="1608"/>
      <c r="D2543" s="157">
        <v>31931500</v>
      </c>
      <c r="E2543" s="358" t="s">
        <v>191</v>
      </c>
      <c r="F2543" s="299"/>
      <c r="G2543" s="203">
        <v>1500000</v>
      </c>
      <c r="H2543" s="300"/>
      <c r="I2543" s="299">
        <v>1500000</v>
      </c>
    </row>
    <row r="2544" spans="1:9">
      <c r="A2544" s="292">
        <v>22020600</v>
      </c>
      <c r="B2544" s="291"/>
      <c r="C2544" s="1607"/>
      <c r="D2544" s="290"/>
      <c r="E2544" s="289" t="s">
        <v>190</v>
      </c>
      <c r="F2544" s="301"/>
      <c r="G2544" s="203"/>
      <c r="H2544" s="300"/>
      <c r="I2544" s="299"/>
    </row>
    <row r="2545" spans="1:9">
      <c r="A2545" s="359">
        <v>22020605</v>
      </c>
      <c r="B2545" s="285" t="s">
        <v>63</v>
      </c>
      <c r="C2545" s="1608"/>
      <c r="D2545" s="157">
        <v>31931500</v>
      </c>
      <c r="E2545" s="358" t="s">
        <v>189</v>
      </c>
      <c r="F2545" s="301">
        <v>45700000</v>
      </c>
      <c r="G2545" s="203">
        <v>5000000</v>
      </c>
      <c r="H2545" s="300">
        <v>0</v>
      </c>
      <c r="I2545" s="299">
        <v>5000000</v>
      </c>
    </row>
    <row r="2546" spans="1:9">
      <c r="A2546" s="292">
        <v>22020700</v>
      </c>
      <c r="B2546" s="291"/>
      <c r="C2546" s="1607"/>
      <c r="D2546" s="290"/>
      <c r="E2546" s="302" t="s">
        <v>153</v>
      </c>
      <c r="F2546" s="301"/>
      <c r="G2546" s="203"/>
      <c r="H2546" s="300"/>
      <c r="I2546" s="299"/>
    </row>
    <row r="2547" spans="1:9">
      <c r="A2547" s="359">
        <v>22020710</v>
      </c>
      <c r="B2547" s="285" t="s">
        <v>63</v>
      </c>
      <c r="C2547" s="1608"/>
      <c r="D2547" s="157">
        <v>31931500</v>
      </c>
      <c r="E2547" s="358" t="s">
        <v>152</v>
      </c>
      <c r="F2547" s="301"/>
      <c r="G2547" s="203">
        <v>2000000</v>
      </c>
      <c r="H2547" s="300"/>
      <c r="I2547" s="299">
        <v>2000000</v>
      </c>
    </row>
    <row r="2548" spans="1:9">
      <c r="A2548" s="292">
        <v>22021000</v>
      </c>
      <c r="B2548" s="291"/>
      <c r="C2548" s="1607"/>
      <c r="D2548" s="290"/>
      <c r="E2548" s="289" t="s">
        <v>151</v>
      </c>
      <c r="F2548" s="301"/>
      <c r="G2548" s="203"/>
      <c r="H2548" s="300"/>
      <c r="I2548" s="299"/>
    </row>
    <row r="2549" spans="1:9" ht="15.75" thickBot="1">
      <c r="A2549" s="286">
        <v>22021017</v>
      </c>
      <c r="B2549" s="285" t="s">
        <v>63</v>
      </c>
      <c r="C2549" s="1620"/>
      <c r="D2549" s="284">
        <v>31931500</v>
      </c>
      <c r="E2549" s="283" t="s">
        <v>150</v>
      </c>
      <c r="F2549" s="295">
        <v>2500000</v>
      </c>
      <c r="G2549" s="281">
        <v>3000000</v>
      </c>
      <c r="H2549" s="294">
        <v>1000000</v>
      </c>
      <c r="I2549" s="293">
        <v>3000000</v>
      </c>
    </row>
    <row r="2550" spans="1:9" ht="15.75" thickBot="1">
      <c r="A2550" s="357"/>
      <c r="B2550" s="356"/>
      <c r="C2550" s="1621"/>
      <c r="D2550" s="355"/>
      <c r="E2550" s="354" t="s">
        <v>149</v>
      </c>
      <c r="F2550" s="1443">
        <f>SUM(F2509:F2531)</f>
        <v>169125813.99999997</v>
      </c>
      <c r="G2550" s="1444">
        <f>SUM(G2509:G2531)</f>
        <v>210421871.65000001</v>
      </c>
      <c r="H2550" s="1445">
        <f>SUM(H2509:H2531)</f>
        <v>138375666</v>
      </c>
      <c r="I2550" s="1446">
        <f>SUM(I2509:I2531)</f>
        <v>262950976.80000001</v>
      </c>
    </row>
    <row r="2551" spans="1:9" ht="15.75" thickBot="1">
      <c r="A2551" s="278"/>
      <c r="B2551" s="277"/>
      <c r="C2551" s="1622"/>
      <c r="D2551" s="353"/>
      <c r="E2551" s="275" t="s">
        <v>148</v>
      </c>
      <c r="F2551" s="1447">
        <f>SUM(F2534:F2549)</f>
        <v>77400000</v>
      </c>
      <c r="G2551" s="1448">
        <f>SUM(G2534:G2549)</f>
        <v>42000000</v>
      </c>
      <c r="H2551" s="1449">
        <f>SUM(H2534:H2549)</f>
        <v>3800000</v>
      </c>
      <c r="I2551" s="1450">
        <f>SUM(I2534:I2549)</f>
        <v>32000000</v>
      </c>
    </row>
    <row r="2552" spans="1:9" ht="15.75" thickBot="1">
      <c r="A2552" s="352"/>
      <c r="B2552" s="351"/>
      <c r="C2552" s="1615"/>
      <c r="D2552" s="350"/>
      <c r="E2552" s="349" t="s">
        <v>0</v>
      </c>
      <c r="F2552" s="1451">
        <f>SUM(F2550:F2551)</f>
        <v>246525813.99999997</v>
      </c>
      <c r="G2552" s="1452">
        <f>SUM(G2550:G2551)</f>
        <v>252421871.65000001</v>
      </c>
      <c r="H2552" s="1453">
        <f>SUM(H2550:H2551)</f>
        <v>142175666</v>
      </c>
      <c r="I2552" s="1454">
        <f>SUM(I2550:I2551)</f>
        <v>294950976.80000001</v>
      </c>
    </row>
    <row r="2553" spans="1:9" ht="15.75">
      <c r="A2553" s="1783" t="s">
        <v>144</v>
      </c>
      <c r="B2553" s="1784"/>
      <c r="C2553" s="1784"/>
      <c r="D2553" s="1784"/>
      <c r="E2553" s="1784"/>
      <c r="F2553" s="1784"/>
      <c r="G2553" s="1784"/>
      <c r="H2553" s="1784"/>
      <c r="I2553" s="1785"/>
    </row>
    <row r="2554" spans="1:9" ht="15.75">
      <c r="A2554" s="1783" t="s">
        <v>143</v>
      </c>
      <c r="B2554" s="1784"/>
      <c r="C2554" s="1784"/>
      <c r="D2554" s="1784"/>
      <c r="E2554" s="1784"/>
      <c r="F2554" s="1784"/>
      <c r="G2554" s="1784"/>
      <c r="H2554" s="1784"/>
      <c r="I2554" s="1785"/>
    </row>
    <row r="2555" spans="1:9" ht="15.75">
      <c r="A2555" s="1783" t="s">
        <v>883</v>
      </c>
      <c r="B2555" s="1784"/>
      <c r="C2555" s="1784"/>
      <c r="D2555" s="1784"/>
      <c r="E2555" s="1784"/>
      <c r="F2555" s="1784"/>
      <c r="G2555" s="1784"/>
      <c r="H2555" s="1784"/>
      <c r="I2555" s="1785"/>
    </row>
    <row r="2556" spans="1:9" ht="15.75">
      <c r="A2556" s="1783" t="s">
        <v>188</v>
      </c>
      <c r="B2556" s="1784"/>
      <c r="C2556" s="1784"/>
      <c r="D2556" s="1784"/>
      <c r="E2556" s="1784"/>
      <c r="F2556" s="1784"/>
      <c r="G2556" s="1784"/>
      <c r="H2556" s="1784"/>
      <c r="I2556" s="1785"/>
    </row>
    <row r="2557" spans="1:9" ht="15.75" thickBot="1">
      <c r="A2557" s="1786" t="s">
        <v>187</v>
      </c>
      <c r="B2557" s="1787"/>
      <c r="C2557" s="1787"/>
      <c r="D2557" s="1787"/>
      <c r="E2557" s="1787"/>
      <c r="F2557" s="1787"/>
      <c r="G2557" s="1787"/>
      <c r="H2557" s="1787"/>
      <c r="I2557" s="1788"/>
    </row>
    <row r="2558" spans="1:9" ht="43.5" thickBot="1">
      <c r="A2558" s="348" t="s">
        <v>142</v>
      </c>
      <c r="B2558" s="347" t="s">
        <v>141</v>
      </c>
      <c r="C2558" s="1513" t="s">
        <v>140</v>
      </c>
      <c r="D2558" s="346" t="s">
        <v>139</v>
      </c>
      <c r="E2558" s="345" t="s">
        <v>138</v>
      </c>
      <c r="F2558" s="222" t="s">
        <v>909</v>
      </c>
      <c r="G2558" s="223" t="s">
        <v>908</v>
      </c>
      <c r="H2558" s="222" t="s">
        <v>888</v>
      </c>
      <c r="I2558" s="221" t="s">
        <v>882</v>
      </c>
    </row>
    <row r="2559" spans="1:9">
      <c r="A2559" s="324">
        <v>20000000</v>
      </c>
      <c r="B2559" s="323"/>
      <c r="C2559" s="1616"/>
      <c r="D2559" s="343"/>
      <c r="E2559" s="342" t="s">
        <v>186</v>
      </c>
      <c r="F2559" s="341"/>
      <c r="G2559" s="340"/>
      <c r="H2559" s="344"/>
      <c r="I2559" s="338"/>
    </row>
    <row r="2560" spans="1:9">
      <c r="A2560" s="324">
        <v>21000000</v>
      </c>
      <c r="B2560" s="323"/>
      <c r="C2560" s="1616"/>
      <c r="D2560" s="343"/>
      <c r="E2560" s="315" t="s">
        <v>149</v>
      </c>
      <c r="F2560" s="341"/>
      <c r="G2560" s="340"/>
      <c r="H2560" s="339"/>
      <c r="I2560" s="338"/>
    </row>
    <row r="2561" spans="1:9">
      <c r="A2561" s="324">
        <v>21010000</v>
      </c>
      <c r="B2561" s="323"/>
      <c r="C2561" s="1616"/>
      <c r="D2561" s="322"/>
      <c r="E2561" s="342" t="s">
        <v>185</v>
      </c>
      <c r="F2561" s="341"/>
      <c r="G2561" s="340"/>
      <c r="H2561" s="339"/>
      <c r="I2561" s="338"/>
    </row>
    <row r="2562" spans="1:9">
      <c r="A2562" s="321">
        <v>21010103</v>
      </c>
      <c r="B2562" s="310"/>
      <c r="C2562" s="1617"/>
      <c r="D2562" s="309">
        <v>31931500</v>
      </c>
      <c r="E2562" s="313" t="s">
        <v>184</v>
      </c>
      <c r="F2562" s="301"/>
      <c r="G2562" s="204"/>
      <c r="H2562" s="312">
        <f>G2562/12*9</f>
        <v>0</v>
      </c>
      <c r="I2562" s="337"/>
    </row>
    <row r="2563" spans="1:9">
      <c r="A2563" s="321">
        <v>21010104</v>
      </c>
      <c r="B2563" s="310" t="s">
        <v>63</v>
      </c>
      <c r="C2563" s="1617"/>
      <c r="D2563" s="309">
        <v>31931500</v>
      </c>
      <c r="E2563" s="313" t="s">
        <v>183</v>
      </c>
      <c r="F2563" s="143">
        <f t="shared" ref="F2563" si="212">SUM(G2563/12*11)</f>
        <v>804435.5</v>
      </c>
      <c r="G2563" s="204">
        <v>877566</v>
      </c>
      <c r="H2563" s="312">
        <f>G2563/12*9</f>
        <v>658174.5</v>
      </c>
      <c r="I2563" s="337">
        <f t="shared" ref="I2563" si="213">SUM(G2563*110%)</f>
        <v>965322.60000000009</v>
      </c>
    </row>
    <row r="2564" spans="1:9">
      <c r="A2564" s="321">
        <v>21010105</v>
      </c>
      <c r="B2564" s="310"/>
      <c r="C2564" s="1617"/>
      <c r="D2564" s="309">
        <v>31931500</v>
      </c>
      <c r="E2564" s="313" t="s">
        <v>182</v>
      </c>
      <c r="F2564" s="301"/>
      <c r="G2564" s="204"/>
      <c r="H2564" s="312">
        <f>G2564/12*9</f>
        <v>0</v>
      </c>
      <c r="I2564" s="319"/>
    </row>
    <row r="2565" spans="1:9">
      <c r="A2565" s="336">
        <v>21010106</v>
      </c>
      <c r="B2565" s="310"/>
      <c r="C2565" s="1551"/>
      <c r="D2565" s="309">
        <v>31931500</v>
      </c>
      <c r="E2565" s="173" t="s">
        <v>181</v>
      </c>
      <c r="F2565" s="301"/>
      <c r="G2565" s="204"/>
      <c r="H2565" s="312">
        <f>G2565/12*9</f>
        <v>0</v>
      </c>
      <c r="I2565" s="319"/>
    </row>
    <row r="2566" spans="1:9" ht="30">
      <c r="A2566" s="335"/>
      <c r="B2566" s="310"/>
      <c r="C2566" s="1551"/>
      <c r="D2566" s="309">
        <v>31931500</v>
      </c>
      <c r="E2566" s="207" t="s">
        <v>180</v>
      </c>
      <c r="F2566" s="301"/>
      <c r="G2566" s="204">
        <v>1102543.0900000001</v>
      </c>
      <c r="H2566" s="312">
        <v>0</v>
      </c>
      <c r="I2566" s="328">
        <v>2400000</v>
      </c>
    </row>
    <row r="2567" spans="1:9">
      <c r="A2567" s="498"/>
      <c r="B2567" s="333"/>
      <c r="C2567" s="1530"/>
      <c r="D2567" s="332"/>
      <c r="E2567" s="331" t="s">
        <v>179</v>
      </c>
      <c r="F2567" s="163"/>
      <c r="G2567" s="330">
        <v>1050000</v>
      </c>
      <c r="H2567" s="329"/>
      <c r="I2567" s="489">
        <v>0</v>
      </c>
    </row>
    <row r="2568" spans="1:9">
      <c r="A2568" s="324">
        <v>21020300</v>
      </c>
      <c r="B2568" s="323"/>
      <c r="C2568" s="1616"/>
      <c r="D2568" s="322"/>
      <c r="E2568" s="1745" t="s">
        <v>178</v>
      </c>
      <c r="F2568" s="301"/>
      <c r="G2568" s="204"/>
      <c r="H2568" s="312">
        <f t="shared" ref="H2568:H2593" si="214">G2568/12*9</f>
        <v>0</v>
      </c>
      <c r="I2568" s="319"/>
    </row>
    <row r="2569" spans="1:9">
      <c r="A2569" s="326">
        <v>21020301</v>
      </c>
      <c r="B2569" s="285"/>
      <c r="C2569" s="1530"/>
      <c r="D2569" s="309">
        <v>31931500</v>
      </c>
      <c r="E2569" s="325" t="s">
        <v>171</v>
      </c>
      <c r="F2569" s="301"/>
      <c r="G2569" s="204"/>
      <c r="H2569" s="312">
        <f t="shared" si="214"/>
        <v>0</v>
      </c>
      <c r="I2569" s="319"/>
    </row>
    <row r="2570" spans="1:9">
      <c r="A2570" s="326">
        <v>21020302</v>
      </c>
      <c r="B2570" s="285"/>
      <c r="C2570" s="1530"/>
      <c r="D2570" s="309">
        <v>31931500</v>
      </c>
      <c r="E2570" s="325" t="s">
        <v>169</v>
      </c>
      <c r="F2570" s="301"/>
      <c r="G2570" s="204"/>
      <c r="H2570" s="312">
        <f t="shared" si="214"/>
        <v>0</v>
      </c>
      <c r="I2570" s="319"/>
    </row>
    <row r="2571" spans="1:9">
      <c r="A2571" s="326">
        <v>21020303</v>
      </c>
      <c r="B2571" s="285"/>
      <c r="C2571" s="1530"/>
      <c r="D2571" s="309">
        <v>31931500</v>
      </c>
      <c r="E2571" s="325" t="s">
        <v>167</v>
      </c>
      <c r="F2571" s="301"/>
      <c r="G2571" s="204"/>
      <c r="H2571" s="312">
        <f t="shared" si="214"/>
        <v>0</v>
      </c>
      <c r="I2571" s="319"/>
    </row>
    <row r="2572" spans="1:9">
      <c r="A2572" s="326">
        <v>21020304</v>
      </c>
      <c r="B2572" s="285"/>
      <c r="C2572" s="1530"/>
      <c r="D2572" s="309">
        <v>31931500</v>
      </c>
      <c r="E2572" s="325" t="s">
        <v>165</v>
      </c>
      <c r="F2572" s="301"/>
      <c r="G2572" s="204"/>
      <c r="H2572" s="312">
        <f t="shared" si="214"/>
        <v>0</v>
      </c>
      <c r="I2572" s="319"/>
    </row>
    <row r="2573" spans="1:9">
      <c r="A2573" s="326">
        <v>21020312</v>
      </c>
      <c r="B2573" s="285"/>
      <c r="C2573" s="1530"/>
      <c r="D2573" s="309">
        <v>31931500</v>
      </c>
      <c r="E2573" s="325" t="s">
        <v>163</v>
      </c>
      <c r="F2573" s="301"/>
      <c r="G2573" s="204"/>
      <c r="H2573" s="312">
        <f t="shared" si="214"/>
        <v>0</v>
      </c>
      <c r="I2573" s="319"/>
    </row>
    <row r="2574" spans="1:9">
      <c r="A2574" s="326">
        <v>21020315</v>
      </c>
      <c r="B2574" s="285"/>
      <c r="C2574" s="1530"/>
      <c r="D2574" s="309">
        <v>31931500</v>
      </c>
      <c r="E2574" s="325" t="s">
        <v>161</v>
      </c>
      <c r="F2574" s="301"/>
      <c r="G2574" s="204"/>
      <c r="H2574" s="312">
        <f t="shared" si="214"/>
        <v>0</v>
      </c>
      <c r="I2574" s="319"/>
    </row>
    <row r="2575" spans="1:9">
      <c r="A2575" s="327">
        <v>21020314</v>
      </c>
      <c r="B2575" s="285"/>
      <c r="C2575" s="1530"/>
      <c r="D2575" s="309">
        <v>31931500</v>
      </c>
      <c r="E2575" s="325" t="s">
        <v>177</v>
      </c>
      <c r="F2575" s="301"/>
      <c r="G2575" s="204"/>
      <c r="H2575" s="312">
        <f t="shared" si="214"/>
        <v>0</v>
      </c>
      <c r="I2575" s="319"/>
    </row>
    <row r="2576" spans="1:9">
      <c r="A2576" s="327">
        <v>21020305</v>
      </c>
      <c r="B2576" s="285"/>
      <c r="C2576" s="1530"/>
      <c r="D2576" s="309">
        <v>31931500</v>
      </c>
      <c r="E2576" s="325" t="s">
        <v>176</v>
      </c>
      <c r="F2576" s="301"/>
      <c r="G2576" s="204"/>
      <c r="H2576" s="312">
        <f t="shared" si="214"/>
        <v>0</v>
      </c>
      <c r="I2576" s="319"/>
    </row>
    <row r="2577" spans="1:9">
      <c r="A2577" s="327">
        <v>21020306</v>
      </c>
      <c r="B2577" s="285"/>
      <c r="C2577" s="1530"/>
      <c r="D2577" s="309">
        <v>31931500</v>
      </c>
      <c r="E2577" s="325" t="s">
        <v>175</v>
      </c>
      <c r="F2577" s="301"/>
      <c r="G2577" s="204"/>
      <c r="H2577" s="312">
        <f t="shared" si="214"/>
        <v>0</v>
      </c>
      <c r="I2577" s="319"/>
    </row>
    <row r="2578" spans="1:9">
      <c r="A2578" s="324">
        <v>21020400</v>
      </c>
      <c r="B2578" s="323"/>
      <c r="C2578" s="1616"/>
      <c r="D2578" s="322"/>
      <c r="E2578" s="315" t="s">
        <v>174</v>
      </c>
      <c r="F2578" s="301"/>
      <c r="G2578" s="203"/>
      <c r="H2578" s="312">
        <f t="shared" si="214"/>
        <v>0</v>
      </c>
      <c r="I2578" s="299"/>
    </row>
    <row r="2579" spans="1:9">
      <c r="A2579" s="326">
        <v>21020401</v>
      </c>
      <c r="B2579" s="285" t="s">
        <v>63</v>
      </c>
      <c r="C2579" s="1530"/>
      <c r="D2579" s="309">
        <v>31931500</v>
      </c>
      <c r="E2579" s="325" t="s">
        <v>171</v>
      </c>
      <c r="F2579" s="143">
        <f t="shared" ref="F2579:F2584" si="215">SUM(G2579/12*11)</f>
        <v>103400</v>
      </c>
      <c r="G2579" s="204">
        <v>112800</v>
      </c>
      <c r="H2579" s="312">
        <f t="shared" si="214"/>
        <v>84600</v>
      </c>
      <c r="I2579" s="337">
        <f t="shared" ref="I2579:I2584" si="216">SUM(G2579*110%)</f>
        <v>124080.00000000001</v>
      </c>
    </row>
    <row r="2580" spans="1:9">
      <c r="A2580" s="326">
        <v>21020402</v>
      </c>
      <c r="B2580" s="285" t="s">
        <v>63</v>
      </c>
      <c r="C2580" s="1530"/>
      <c r="D2580" s="309">
        <v>31931500</v>
      </c>
      <c r="E2580" s="325" t="s">
        <v>169</v>
      </c>
      <c r="F2580" s="143">
        <f t="shared" si="215"/>
        <v>302052.66666666663</v>
      </c>
      <c r="G2580" s="204">
        <v>329512</v>
      </c>
      <c r="H2580" s="312">
        <f t="shared" si="214"/>
        <v>247134</v>
      </c>
      <c r="I2580" s="337">
        <f t="shared" si="216"/>
        <v>362463.2</v>
      </c>
    </row>
    <row r="2581" spans="1:9">
      <c r="A2581" s="326">
        <v>21020403</v>
      </c>
      <c r="B2581" s="285" t="s">
        <v>63</v>
      </c>
      <c r="C2581" s="1530"/>
      <c r="D2581" s="309">
        <v>31931500</v>
      </c>
      <c r="E2581" s="325" t="s">
        <v>167</v>
      </c>
      <c r="F2581" s="143">
        <f t="shared" si="215"/>
        <v>67423.583333333343</v>
      </c>
      <c r="G2581" s="204">
        <v>73553</v>
      </c>
      <c r="H2581" s="312">
        <f t="shared" si="214"/>
        <v>55164.75</v>
      </c>
      <c r="I2581" s="337">
        <f t="shared" si="216"/>
        <v>80908.3</v>
      </c>
    </row>
    <row r="2582" spans="1:9">
      <c r="A2582" s="326">
        <v>21020404</v>
      </c>
      <c r="B2582" s="285" t="s">
        <v>63</v>
      </c>
      <c r="C2582" s="1530"/>
      <c r="D2582" s="309">
        <v>31931500</v>
      </c>
      <c r="E2582" s="325" t="s">
        <v>165</v>
      </c>
      <c r="F2582" s="143">
        <f t="shared" si="215"/>
        <v>258500</v>
      </c>
      <c r="G2582" s="204">
        <v>282000</v>
      </c>
      <c r="H2582" s="312">
        <f t="shared" si="214"/>
        <v>211500</v>
      </c>
      <c r="I2582" s="337">
        <f t="shared" si="216"/>
        <v>310200</v>
      </c>
    </row>
    <row r="2583" spans="1:9">
      <c r="A2583" s="326">
        <v>21020412</v>
      </c>
      <c r="B2583" s="285"/>
      <c r="C2583" s="1530"/>
      <c r="D2583" s="309">
        <v>31931500</v>
      </c>
      <c r="E2583" s="325" t="s">
        <v>163</v>
      </c>
      <c r="F2583" s="143">
        <f t="shared" si="215"/>
        <v>0</v>
      </c>
      <c r="G2583" s="204"/>
      <c r="H2583" s="312">
        <f t="shared" si="214"/>
        <v>0</v>
      </c>
      <c r="I2583" s="337">
        <f t="shared" si="216"/>
        <v>0</v>
      </c>
    </row>
    <row r="2584" spans="1:9">
      <c r="A2584" s="326">
        <v>21020415</v>
      </c>
      <c r="B2584" s="285" t="s">
        <v>63</v>
      </c>
      <c r="C2584" s="1530"/>
      <c r="D2584" s="309">
        <v>31931500</v>
      </c>
      <c r="E2584" s="325" t="s">
        <v>161</v>
      </c>
      <c r="F2584" s="143">
        <f t="shared" si="215"/>
        <v>51700</v>
      </c>
      <c r="G2584" s="204">
        <v>56400</v>
      </c>
      <c r="H2584" s="312">
        <f t="shared" si="214"/>
        <v>42300</v>
      </c>
      <c r="I2584" s="337">
        <f t="shared" si="216"/>
        <v>62040.000000000007</v>
      </c>
    </row>
    <row r="2585" spans="1:9">
      <c r="A2585" s="324">
        <v>21020400</v>
      </c>
      <c r="B2585" s="323"/>
      <c r="C2585" s="1616"/>
      <c r="D2585" s="322"/>
      <c r="E2585" s="315" t="s">
        <v>173</v>
      </c>
      <c r="F2585" s="301"/>
      <c r="G2585" s="204"/>
      <c r="H2585" s="312">
        <f t="shared" si="214"/>
        <v>0</v>
      </c>
      <c r="I2585" s="319"/>
    </row>
    <row r="2586" spans="1:9">
      <c r="A2586" s="321" t="s">
        <v>172</v>
      </c>
      <c r="B2586" s="310"/>
      <c r="C2586" s="1617"/>
      <c r="D2586" s="309">
        <v>31931500</v>
      </c>
      <c r="E2586" s="320" t="s">
        <v>171</v>
      </c>
      <c r="F2586" s="301"/>
      <c r="G2586" s="204"/>
      <c r="H2586" s="312">
        <f t="shared" si="214"/>
        <v>0</v>
      </c>
      <c r="I2586" s="319"/>
    </row>
    <row r="2587" spans="1:9">
      <c r="A2587" s="321" t="s">
        <v>170</v>
      </c>
      <c r="B2587" s="310"/>
      <c r="C2587" s="1617"/>
      <c r="D2587" s="309">
        <v>31931500</v>
      </c>
      <c r="E2587" s="320" t="s">
        <v>169</v>
      </c>
      <c r="F2587" s="301"/>
      <c r="G2587" s="204"/>
      <c r="H2587" s="312">
        <f t="shared" si="214"/>
        <v>0</v>
      </c>
      <c r="I2587" s="319"/>
    </row>
    <row r="2588" spans="1:9">
      <c r="A2588" s="321" t="s">
        <v>168</v>
      </c>
      <c r="B2588" s="310"/>
      <c r="C2588" s="1617"/>
      <c r="D2588" s="309">
        <v>31931500</v>
      </c>
      <c r="E2588" s="320" t="s">
        <v>167</v>
      </c>
      <c r="F2588" s="301"/>
      <c r="G2588" s="204"/>
      <c r="H2588" s="312">
        <f t="shared" si="214"/>
        <v>0</v>
      </c>
      <c r="I2588" s="319"/>
    </row>
    <row r="2589" spans="1:9">
      <c r="A2589" s="321" t="s">
        <v>166</v>
      </c>
      <c r="B2589" s="310"/>
      <c r="C2589" s="1617"/>
      <c r="D2589" s="309">
        <v>31931500</v>
      </c>
      <c r="E2589" s="320" t="s">
        <v>165</v>
      </c>
      <c r="F2589" s="301"/>
      <c r="G2589" s="204"/>
      <c r="H2589" s="312">
        <f t="shared" si="214"/>
        <v>0</v>
      </c>
      <c r="I2589" s="319"/>
    </row>
    <row r="2590" spans="1:9">
      <c r="A2590" s="321" t="s">
        <v>164</v>
      </c>
      <c r="B2590" s="310"/>
      <c r="C2590" s="1617"/>
      <c r="D2590" s="309">
        <v>31931500</v>
      </c>
      <c r="E2590" s="320" t="s">
        <v>163</v>
      </c>
      <c r="F2590" s="301"/>
      <c r="G2590" s="204"/>
      <c r="H2590" s="312">
        <f t="shared" si="214"/>
        <v>0</v>
      </c>
      <c r="I2590" s="319"/>
    </row>
    <row r="2591" spans="1:9">
      <c r="A2591" s="321" t="s">
        <v>162</v>
      </c>
      <c r="B2591" s="310"/>
      <c r="C2591" s="1617"/>
      <c r="D2591" s="309">
        <v>31931500</v>
      </c>
      <c r="E2591" s="320" t="s">
        <v>161</v>
      </c>
      <c r="F2591" s="301"/>
      <c r="G2591" s="204"/>
      <c r="H2591" s="312">
        <f t="shared" si="214"/>
        <v>0</v>
      </c>
      <c r="I2591" s="319"/>
    </row>
    <row r="2592" spans="1:9">
      <c r="A2592" s="318">
        <v>21020600</v>
      </c>
      <c r="B2592" s="317"/>
      <c r="C2592" s="1619"/>
      <c r="D2592" s="316"/>
      <c r="E2592" s="315" t="s">
        <v>160</v>
      </c>
      <c r="F2592" s="301"/>
      <c r="G2592" s="306"/>
      <c r="H2592" s="312">
        <f t="shared" si="214"/>
        <v>0</v>
      </c>
      <c r="I2592" s="304"/>
    </row>
    <row r="2593" spans="1:9">
      <c r="A2593" s="314">
        <v>21020605</v>
      </c>
      <c r="B2593" s="310" t="s">
        <v>63</v>
      </c>
      <c r="C2593" s="1618"/>
      <c r="D2593" s="309">
        <v>31931500</v>
      </c>
      <c r="E2593" s="313" t="s">
        <v>159</v>
      </c>
      <c r="F2593" s="301"/>
      <c r="G2593" s="306"/>
      <c r="H2593" s="312">
        <f t="shared" si="214"/>
        <v>0</v>
      </c>
      <c r="I2593" s="304"/>
    </row>
    <row r="2594" spans="1:9">
      <c r="A2594" s="292">
        <v>22020000</v>
      </c>
      <c r="B2594" s="291"/>
      <c r="C2594" s="1607"/>
      <c r="D2594" s="303"/>
      <c r="E2594" s="311" t="s">
        <v>148</v>
      </c>
      <c r="F2594" s="301"/>
      <c r="G2594" s="306"/>
      <c r="H2594" s="300"/>
      <c r="I2594" s="304"/>
    </row>
    <row r="2595" spans="1:9">
      <c r="A2595" s="292">
        <v>22020100</v>
      </c>
      <c r="B2595" s="291"/>
      <c r="C2595" s="1607"/>
      <c r="D2595" s="303"/>
      <c r="E2595" s="289" t="s">
        <v>158</v>
      </c>
      <c r="F2595" s="301"/>
      <c r="G2595" s="306"/>
      <c r="H2595" s="300"/>
      <c r="I2595" s="304"/>
    </row>
    <row r="2596" spans="1:9">
      <c r="A2596" s="71">
        <v>22020101</v>
      </c>
      <c r="B2596" s="310" t="s">
        <v>63</v>
      </c>
      <c r="C2596" s="1591"/>
      <c r="D2596" s="309">
        <v>31931500</v>
      </c>
      <c r="E2596" s="308" t="s">
        <v>157</v>
      </c>
      <c r="F2596" s="307"/>
      <c r="G2596" s="306">
        <v>1731831</v>
      </c>
      <c r="H2596" s="305"/>
      <c r="I2596" s="304">
        <v>1731831</v>
      </c>
    </row>
    <row r="2597" spans="1:9">
      <c r="A2597" s="71">
        <v>22020102</v>
      </c>
      <c r="B2597" s="310"/>
      <c r="C2597" s="1591"/>
      <c r="D2597" s="309">
        <v>31931500</v>
      </c>
      <c r="E2597" s="308" t="s">
        <v>156</v>
      </c>
      <c r="F2597" s="307">
        <v>0</v>
      </c>
      <c r="G2597" s="306">
        <v>100000</v>
      </c>
      <c r="H2597" s="305">
        <v>0</v>
      </c>
      <c r="I2597" s="304">
        <v>100000</v>
      </c>
    </row>
    <row r="2598" spans="1:9">
      <c r="A2598" s="71">
        <v>22020103</v>
      </c>
      <c r="B2598" s="310"/>
      <c r="C2598" s="1591"/>
      <c r="D2598" s="309">
        <v>31931500</v>
      </c>
      <c r="E2598" s="1459" t="s">
        <v>155</v>
      </c>
      <c r="F2598" s="307"/>
      <c r="G2598" s="306"/>
      <c r="H2598" s="305"/>
      <c r="I2598" s="304"/>
    </row>
    <row r="2599" spans="1:9">
      <c r="A2599" s="71">
        <v>22020104</v>
      </c>
      <c r="B2599" s="310"/>
      <c r="C2599" s="1591"/>
      <c r="D2599" s="309">
        <v>31931500</v>
      </c>
      <c r="E2599" s="308" t="s">
        <v>154</v>
      </c>
      <c r="F2599" s="307"/>
      <c r="G2599" s="306"/>
      <c r="H2599" s="305"/>
      <c r="I2599" s="304"/>
    </row>
    <row r="2600" spans="1:9" ht="28.5">
      <c r="A2600" s="292">
        <v>22020700</v>
      </c>
      <c r="B2600" s="291"/>
      <c r="C2600" s="1607"/>
      <c r="D2600" s="303"/>
      <c r="E2600" s="1744" t="s">
        <v>153</v>
      </c>
      <c r="F2600" s="301"/>
      <c r="G2600" s="203"/>
      <c r="H2600" s="300"/>
      <c r="I2600" s="299"/>
    </row>
    <row r="2601" spans="1:9">
      <c r="A2601" s="286">
        <v>22020710</v>
      </c>
      <c r="B2601" s="298" t="s">
        <v>63</v>
      </c>
      <c r="C2601" s="1620"/>
      <c r="D2601" s="297">
        <v>31931500</v>
      </c>
      <c r="E2601" s="296" t="s">
        <v>152</v>
      </c>
      <c r="F2601" s="295">
        <v>2500000</v>
      </c>
      <c r="G2601" s="281">
        <v>2500000</v>
      </c>
      <c r="H2601" s="294">
        <v>2400000</v>
      </c>
      <c r="I2601" s="293">
        <v>2500000</v>
      </c>
    </row>
    <row r="2602" spans="1:9">
      <c r="A2602" s="292">
        <v>22021000</v>
      </c>
      <c r="B2602" s="291"/>
      <c r="C2602" s="1607"/>
      <c r="D2602" s="290"/>
      <c r="E2602" s="289" t="s">
        <v>151</v>
      </c>
      <c r="F2602" s="282"/>
      <c r="G2602" s="288"/>
      <c r="H2602" s="280"/>
      <c r="I2602" s="287"/>
    </row>
    <row r="2603" spans="1:9" ht="15.75" thickBot="1">
      <c r="A2603" s="286">
        <v>22021017</v>
      </c>
      <c r="B2603" s="285" t="s">
        <v>63</v>
      </c>
      <c r="C2603" s="1620"/>
      <c r="D2603" s="284">
        <v>31931500</v>
      </c>
      <c r="E2603" s="283" t="s">
        <v>150</v>
      </c>
      <c r="F2603" s="282">
        <v>2200000</v>
      </c>
      <c r="G2603" s="281">
        <v>2000000</v>
      </c>
      <c r="H2603" s="280">
        <v>700000</v>
      </c>
      <c r="I2603" s="279">
        <v>2000000</v>
      </c>
    </row>
    <row r="2604" spans="1:9" ht="16.5" thickBot="1">
      <c r="A2604" s="278"/>
      <c r="B2604" s="277"/>
      <c r="C2604" s="1622"/>
      <c r="D2604" s="276"/>
      <c r="E2604" s="275" t="s">
        <v>149</v>
      </c>
      <c r="F2604" s="274">
        <f>SUM(F2562:F2593)</f>
        <v>1587511.7499999998</v>
      </c>
      <c r="G2604" s="273">
        <f>SUM(G2562:G2593)</f>
        <v>3884374.09</v>
      </c>
      <c r="H2604" s="272">
        <f>SUM(H2562:H2593)</f>
        <v>1298873.25</v>
      </c>
      <c r="I2604" s="271">
        <f>SUM(I2562:I2593)</f>
        <v>4305014.0999999996</v>
      </c>
    </row>
    <row r="2605" spans="1:9" ht="16.5" thickBot="1">
      <c r="A2605" s="270"/>
      <c r="B2605" s="269"/>
      <c r="C2605" s="1623"/>
      <c r="D2605" s="268"/>
      <c r="E2605" s="267" t="s">
        <v>148</v>
      </c>
      <c r="F2605" s="266">
        <f>SUM(F2596:F2603)</f>
        <v>4700000</v>
      </c>
      <c r="G2605" s="266">
        <f>SUM(G2596:G2603)</f>
        <v>6331831</v>
      </c>
      <c r="H2605" s="266">
        <f>SUM(H2596:H2603)</f>
        <v>3100000</v>
      </c>
      <c r="I2605" s="265">
        <f>SUM(I2596:I2603)</f>
        <v>6331831</v>
      </c>
    </row>
    <row r="2606" spans="1:9" ht="16.5" thickBot="1">
      <c r="A2606" s="264"/>
      <c r="B2606" s="263"/>
      <c r="C2606" s="1624"/>
      <c r="D2606" s="262"/>
      <c r="E2606" s="261" t="s">
        <v>0</v>
      </c>
      <c r="F2606" s="259">
        <f>SUM(F2604:F2605)</f>
        <v>6287511.75</v>
      </c>
      <c r="G2606" s="260">
        <f>SUM(G2604:G2605)</f>
        <v>10216205.09</v>
      </c>
      <c r="H2606" s="259">
        <f>SUM(H2604:H2605)</f>
        <v>4398873.25</v>
      </c>
      <c r="I2606" s="258">
        <f>SUM(I2604:I2605)</f>
        <v>10636845.1</v>
      </c>
    </row>
    <row r="2607" spans="1:9" ht="19.5">
      <c r="A2607" s="1789" t="s">
        <v>144</v>
      </c>
      <c r="B2607" s="1790"/>
      <c r="C2607" s="1790"/>
      <c r="D2607" s="1790"/>
      <c r="E2607" s="1790"/>
      <c r="F2607" s="1790"/>
      <c r="G2607" s="1790"/>
      <c r="H2607" s="1790"/>
      <c r="I2607" s="1791"/>
    </row>
    <row r="2608" spans="1:9" ht="19.5">
      <c r="A2608" s="1798" t="s">
        <v>143</v>
      </c>
      <c r="B2608" s="1799"/>
      <c r="C2608" s="1799"/>
      <c r="D2608" s="1799"/>
      <c r="E2608" s="1799"/>
      <c r="F2608" s="1799"/>
      <c r="G2608" s="1799"/>
      <c r="H2608" s="1799"/>
      <c r="I2608" s="1800"/>
    </row>
    <row r="2609" spans="1:9" ht="19.5">
      <c r="A2609" s="1798" t="s">
        <v>883</v>
      </c>
      <c r="B2609" s="1799"/>
      <c r="C2609" s="1799"/>
      <c r="D2609" s="1799"/>
      <c r="E2609" s="1799"/>
      <c r="F2609" s="1799"/>
      <c r="G2609" s="1799"/>
      <c r="H2609" s="1799"/>
      <c r="I2609" s="1800"/>
    </row>
    <row r="2610" spans="1:9" ht="19.5">
      <c r="A2610" s="1801" t="s">
        <v>136</v>
      </c>
      <c r="B2610" s="1802"/>
      <c r="C2610" s="1802"/>
      <c r="D2610" s="1802"/>
      <c r="E2610" s="1802"/>
      <c r="F2610" s="1802"/>
      <c r="G2610" s="1802"/>
      <c r="H2610" s="1802"/>
      <c r="I2610" s="1803"/>
    </row>
    <row r="2611" spans="1:9" ht="20.25" thickBot="1">
      <c r="A2611" s="1804" t="s">
        <v>880</v>
      </c>
      <c r="B2611" s="1805"/>
      <c r="C2611" s="1805"/>
      <c r="D2611" s="1805"/>
      <c r="E2611" s="1805"/>
      <c r="F2611" s="1805"/>
      <c r="G2611" s="1805"/>
      <c r="H2611" s="1805"/>
      <c r="I2611" s="1806"/>
    </row>
    <row r="2612" spans="1:9" ht="34.5" thickBot="1">
      <c r="A2612" s="227" t="s">
        <v>147</v>
      </c>
      <c r="B2612" s="226" t="s">
        <v>141</v>
      </c>
      <c r="C2612" s="1486" t="s">
        <v>140</v>
      </c>
      <c r="D2612" s="225" t="s">
        <v>139</v>
      </c>
      <c r="E2612" s="257" t="s">
        <v>138</v>
      </c>
      <c r="F2612" s="222" t="s">
        <v>910</v>
      </c>
      <c r="G2612" s="223" t="s">
        <v>908</v>
      </c>
      <c r="H2612" s="222" t="s">
        <v>888</v>
      </c>
      <c r="I2612" s="221" t="s">
        <v>882</v>
      </c>
    </row>
    <row r="2613" spans="1:9" ht="15.75" thickBot="1">
      <c r="A2613" s="256">
        <v>23010000</v>
      </c>
      <c r="B2613" s="255" t="s">
        <v>63</v>
      </c>
      <c r="C2613" s="1625"/>
      <c r="D2613" s="239">
        <v>31931500</v>
      </c>
      <c r="E2613" s="254" t="s">
        <v>146</v>
      </c>
      <c r="F2613" s="253">
        <f>F2665</f>
        <v>115438445.31999999</v>
      </c>
      <c r="G2613" s="252">
        <f>G2665</f>
        <v>513000000</v>
      </c>
      <c r="H2613" s="251">
        <f>H2665</f>
        <v>238887199.55000001</v>
      </c>
      <c r="I2613" s="250">
        <f>I2665</f>
        <v>1097000000</v>
      </c>
    </row>
    <row r="2614" spans="1:9" ht="15.75" thickBot="1">
      <c r="A2614" s="246">
        <v>23020000</v>
      </c>
      <c r="B2614" s="156" t="s">
        <v>63</v>
      </c>
      <c r="C2614" s="1489"/>
      <c r="D2614" s="245">
        <v>31931500</v>
      </c>
      <c r="E2614" s="244" t="s">
        <v>96</v>
      </c>
      <c r="F2614" s="249">
        <f>F2714</f>
        <v>114760350</v>
      </c>
      <c r="G2614" s="248">
        <f>G2714</f>
        <v>1407067174</v>
      </c>
      <c r="H2614" s="243">
        <f>H2714</f>
        <v>1023665594.1800001</v>
      </c>
      <c r="I2614" s="247">
        <f>I2714</f>
        <v>4568500000</v>
      </c>
    </row>
    <row r="2615" spans="1:9" ht="15.75" thickBot="1">
      <c r="A2615" s="246">
        <v>23030000</v>
      </c>
      <c r="B2615" s="156" t="s">
        <v>63</v>
      </c>
      <c r="C2615" s="1489"/>
      <c r="D2615" s="239">
        <v>31931500</v>
      </c>
      <c r="E2615" s="244" t="s">
        <v>58</v>
      </c>
      <c r="F2615" s="249">
        <f>F2740</f>
        <v>57000000</v>
      </c>
      <c r="G2615" s="248">
        <f>G2740</f>
        <v>505000000</v>
      </c>
      <c r="H2615" s="243">
        <f>H2740</f>
        <v>108227228</v>
      </c>
      <c r="I2615" s="247">
        <f>I2740</f>
        <v>1045000000</v>
      </c>
    </row>
    <row r="2616" spans="1:9" ht="15.75" thickBot="1">
      <c r="A2616" s="246">
        <v>23040000</v>
      </c>
      <c r="B2616" s="156" t="s">
        <v>63</v>
      </c>
      <c r="C2616" s="1489"/>
      <c r="D2616" s="245">
        <v>31931500</v>
      </c>
      <c r="E2616" s="244" t="s">
        <v>39</v>
      </c>
      <c r="F2616" s="243">
        <f>F2750</f>
        <v>5670988.0899999999</v>
      </c>
      <c r="G2616" s="242">
        <f>G2750</f>
        <v>25000000</v>
      </c>
      <c r="H2616" s="243">
        <f>H2750</f>
        <v>0</v>
      </c>
      <c r="I2616" s="242">
        <f>I2750</f>
        <v>135000000</v>
      </c>
    </row>
    <row r="2617" spans="1:9" ht="15.75" thickBot="1">
      <c r="A2617" s="241">
        <v>23050000</v>
      </c>
      <c r="B2617" s="240" t="s">
        <v>63</v>
      </c>
      <c r="C2617" s="1626"/>
      <c r="D2617" s="239">
        <v>31931500</v>
      </c>
      <c r="E2617" s="238" t="s">
        <v>28</v>
      </c>
      <c r="F2617" s="237">
        <f>F2782</f>
        <v>123800290.77</v>
      </c>
      <c r="G2617" s="236">
        <f>G2782</f>
        <v>388023173</v>
      </c>
      <c r="H2617" s="235">
        <f>H2782</f>
        <v>0</v>
      </c>
      <c r="I2617" s="234">
        <f>I2782</f>
        <v>410000000</v>
      </c>
    </row>
    <row r="2618" spans="1:9" ht="15.75" thickBot="1">
      <c r="A2618" s="233"/>
      <c r="B2618" s="232"/>
      <c r="C2618" s="1627"/>
      <c r="D2618" s="231"/>
      <c r="E2618" s="230" t="s">
        <v>145</v>
      </c>
      <c r="F2618" s="229">
        <f>SUM(F2613:F2617)</f>
        <v>416670074.17999995</v>
      </c>
      <c r="G2618" s="1455">
        <f>SUM(G2613:G2617)</f>
        <v>2838090347</v>
      </c>
      <c r="H2618" s="1780">
        <f>SUM(H2613:H2617)</f>
        <v>1370780021.73</v>
      </c>
      <c r="I2618" s="228">
        <f>SUM(I2613:I2617)</f>
        <v>7255500000</v>
      </c>
    </row>
    <row r="2619" spans="1:9" ht="22.5">
      <c r="A2619" s="1807" t="s">
        <v>144</v>
      </c>
      <c r="B2619" s="1808"/>
      <c r="C2619" s="1808"/>
      <c r="D2619" s="1808"/>
      <c r="E2619" s="1808"/>
      <c r="F2619" s="1808"/>
      <c r="G2619" s="1808"/>
      <c r="H2619" s="1808"/>
      <c r="I2619" s="1809"/>
    </row>
    <row r="2620" spans="1:9" ht="22.5">
      <c r="A2620" s="1810" t="s">
        <v>143</v>
      </c>
      <c r="B2620" s="1811"/>
      <c r="C2620" s="1811"/>
      <c r="D2620" s="1811"/>
      <c r="E2620" s="1811"/>
      <c r="F2620" s="1811"/>
      <c r="G2620" s="1811"/>
      <c r="H2620" s="1811"/>
      <c r="I2620" s="1812"/>
    </row>
    <row r="2621" spans="1:9" ht="18">
      <c r="A2621" s="1792" t="s">
        <v>883</v>
      </c>
      <c r="B2621" s="1793"/>
      <c r="C2621" s="1793"/>
      <c r="D2621" s="1793"/>
      <c r="E2621" s="1793"/>
      <c r="F2621" s="1793"/>
      <c r="G2621" s="1793"/>
      <c r="H2621" s="1793"/>
      <c r="I2621" s="1794"/>
    </row>
    <row r="2622" spans="1:9" ht="19.5" thickBot="1">
      <c r="A2622" s="1795" t="s">
        <v>136</v>
      </c>
      <c r="B2622" s="1796"/>
      <c r="C2622" s="1796"/>
      <c r="D2622" s="1796"/>
      <c r="E2622" s="1796"/>
      <c r="F2622" s="1796"/>
      <c r="G2622" s="1796"/>
      <c r="H2622" s="1796"/>
      <c r="I2622" s="1797"/>
    </row>
    <row r="2623" spans="1:9" ht="43.5" thickBot="1">
      <c r="A2623" s="227" t="s">
        <v>142</v>
      </c>
      <c r="B2623" s="226" t="s">
        <v>141</v>
      </c>
      <c r="C2623" s="1486" t="s">
        <v>140</v>
      </c>
      <c r="D2623" s="225" t="s">
        <v>139</v>
      </c>
      <c r="E2623" s="224" t="s">
        <v>138</v>
      </c>
      <c r="F2623" s="222" t="s">
        <v>909</v>
      </c>
      <c r="G2623" s="223" t="s">
        <v>908</v>
      </c>
      <c r="H2623" s="222" t="s">
        <v>888</v>
      </c>
      <c r="I2623" s="221" t="s">
        <v>882</v>
      </c>
    </row>
    <row r="2624" spans="1:9">
      <c r="A2624" s="190" t="s">
        <v>137</v>
      </c>
      <c r="B2624" s="189"/>
      <c r="C2624" s="1628"/>
      <c r="D2624" s="188"/>
      <c r="E2624" s="220" t="s">
        <v>136</v>
      </c>
      <c r="F2624" s="219"/>
      <c r="G2624" s="218"/>
      <c r="H2624" s="217"/>
      <c r="I2624" s="216"/>
    </row>
    <row r="2625" spans="1:9">
      <c r="A2625" s="184" t="s">
        <v>135</v>
      </c>
      <c r="B2625" s="212"/>
      <c r="C2625" s="1629"/>
      <c r="D2625" s="215"/>
      <c r="E2625" s="181" t="s">
        <v>134</v>
      </c>
      <c r="F2625" s="211"/>
      <c r="G2625" s="214"/>
      <c r="H2625" s="213"/>
      <c r="I2625" s="208"/>
    </row>
    <row r="2626" spans="1:9">
      <c r="A2626" s="184">
        <v>23010100</v>
      </c>
      <c r="B2626" s="212"/>
      <c r="C2626" s="1629"/>
      <c r="D2626" s="182"/>
      <c r="E2626" s="181" t="s">
        <v>133</v>
      </c>
      <c r="F2626" s="211"/>
      <c r="G2626" s="210"/>
      <c r="H2626" s="209"/>
      <c r="I2626" s="208"/>
    </row>
    <row r="2627" spans="1:9">
      <c r="A2627" s="178">
        <v>23010101</v>
      </c>
      <c r="B2627" s="156" t="s">
        <v>63</v>
      </c>
      <c r="C2627" s="1630"/>
      <c r="D2627" s="174">
        <v>31931500</v>
      </c>
      <c r="E2627" s="173" t="s">
        <v>132</v>
      </c>
      <c r="F2627" s="143"/>
      <c r="G2627" s="100"/>
      <c r="H2627" s="141"/>
      <c r="I2627" s="98">
        <v>50000000</v>
      </c>
    </row>
    <row r="2628" spans="1:9">
      <c r="A2628" s="178">
        <v>23010102</v>
      </c>
      <c r="B2628" s="156"/>
      <c r="C2628" s="1489"/>
      <c r="D2628" s="174"/>
      <c r="E2628" s="173" t="s">
        <v>131</v>
      </c>
      <c r="F2628" s="101"/>
      <c r="G2628" s="100"/>
      <c r="H2628" s="99"/>
      <c r="I2628" s="98">
        <v>50000000</v>
      </c>
    </row>
    <row r="2629" spans="1:9">
      <c r="A2629" s="178">
        <v>23010103</v>
      </c>
      <c r="B2629" s="156"/>
      <c r="C2629" s="1489"/>
      <c r="D2629" s="174"/>
      <c r="E2629" s="173" t="s">
        <v>130</v>
      </c>
      <c r="F2629" s="101"/>
      <c r="G2629" s="100"/>
      <c r="H2629" s="99"/>
      <c r="I2629" s="98"/>
    </row>
    <row r="2630" spans="1:9">
      <c r="A2630" s="178">
        <v>23010104</v>
      </c>
      <c r="B2630" s="156" t="s">
        <v>63</v>
      </c>
      <c r="C2630" s="1630"/>
      <c r="D2630" s="174">
        <v>31931500</v>
      </c>
      <c r="E2630" s="207" t="s">
        <v>129</v>
      </c>
      <c r="F2630" s="101"/>
      <c r="G2630" s="100"/>
      <c r="H2630" s="99"/>
      <c r="I2630" s="140">
        <v>52000000</v>
      </c>
    </row>
    <row r="2631" spans="1:9">
      <c r="A2631" s="178">
        <v>23010105</v>
      </c>
      <c r="B2631" s="156" t="s">
        <v>63</v>
      </c>
      <c r="C2631" s="1630"/>
      <c r="D2631" s="174">
        <v>31931500</v>
      </c>
      <c r="E2631" s="173" t="s">
        <v>128</v>
      </c>
      <c r="F2631" s="206"/>
      <c r="G2631" s="100"/>
      <c r="H2631" s="205"/>
      <c r="I2631" s="98">
        <v>205000000</v>
      </c>
    </row>
    <row r="2632" spans="1:9">
      <c r="A2632" s="178">
        <v>23010106</v>
      </c>
      <c r="B2632" s="156" t="s">
        <v>63</v>
      </c>
      <c r="C2632" s="1489"/>
      <c r="D2632" s="174">
        <v>31931500</v>
      </c>
      <c r="E2632" s="173" t="s">
        <v>915</v>
      </c>
      <c r="F2632" s="101"/>
      <c r="G2632" s="110">
        <v>65000000</v>
      </c>
      <c r="H2632" s="99"/>
      <c r="I2632" s="140">
        <v>30000000</v>
      </c>
    </row>
    <row r="2633" spans="1:9">
      <c r="A2633" s="178">
        <v>23010107</v>
      </c>
      <c r="B2633" s="156"/>
      <c r="C2633" s="1489"/>
      <c r="D2633" s="174"/>
      <c r="E2633" s="173" t="s">
        <v>127</v>
      </c>
      <c r="F2633" s="101"/>
      <c r="G2633" s="100"/>
      <c r="H2633" s="99"/>
      <c r="I2633" s="98"/>
    </row>
    <row r="2634" spans="1:9">
      <c r="A2634" s="178">
        <v>23010108</v>
      </c>
      <c r="B2634" s="156"/>
      <c r="C2634" s="1489"/>
      <c r="D2634" s="174"/>
      <c r="E2634" s="173" t="s">
        <v>126</v>
      </c>
      <c r="F2634" s="101"/>
      <c r="G2634" s="100"/>
      <c r="H2634" s="99"/>
      <c r="I2634" s="98">
        <v>30000000</v>
      </c>
    </row>
    <row r="2635" spans="1:9">
      <c r="A2635" s="178">
        <v>23010109</v>
      </c>
      <c r="B2635" s="156"/>
      <c r="C2635" s="1489"/>
      <c r="D2635" s="174"/>
      <c r="E2635" s="173" t="s">
        <v>125</v>
      </c>
      <c r="F2635" s="101"/>
      <c r="G2635" s="100"/>
      <c r="H2635" s="99"/>
      <c r="I2635" s="98"/>
    </row>
    <row r="2636" spans="1:9" ht="30">
      <c r="A2636" s="178">
        <v>23010112</v>
      </c>
      <c r="B2636" s="156" t="s">
        <v>63</v>
      </c>
      <c r="C2636" s="1630"/>
      <c r="D2636" s="174">
        <v>31931500</v>
      </c>
      <c r="E2636" s="173" t="s">
        <v>917</v>
      </c>
      <c r="F2636" s="140"/>
      <c r="G2636" s="100"/>
      <c r="H2636" s="1781"/>
      <c r="I2636" s="101">
        <v>75000000</v>
      </c>
    </row>
    <row r="2637" spans="1:9">
      <c r="A2637" s="178">
        <v>23010113</v>
      </c>
      <c r="B2637" s="156" t="s">
        <v>63</v>
      </c>
      <c r="C2637" s="1630"/>
      <c r="D2637" s="174">
        <v>31931500</v>
      </c>
      <c r="E2637" s="173" t="s">
        <v>124</v>
      </c>
      <c r="F2637" s="140"/>
      <c r="G2637" s="100"/>
      <c r="H2637" s="99"/>
      <c r="I2637" s="140">
        <v>2000000</v>
      </c>
    </row>
    <row r="2638" spans="1:9">
      <c r="A2638" s="178">
        <v>23010114</v>
      </c>
      <c r="B2638" s="156" t="s">
        <v>63</v>
      </c>
      <c r="C2638" s="1489"/>
      <c r="D2638" s="174">
        <v>31931500</v>
      </c>
      <c r="E2638" s="173" t="s">
        <v>123</v>
      </c>
      <c r="F2638" s="140"/>
      <c r="G2638" s="98"/>
      <c r="H2638" s="99"/>
      <c r="I2638" s="98">
        <v>500000</v>
      </c>
    </row>
    <row r="2639" spans="1:9" ht="30">
      <c r="A2639" s="178">
        <v>23010115</v>
      </c>
      <c r="B2639" s="156" t="s">
        <v>63</v>
      </c>
      <c r="C2639" s="1489"/>
      <c r="D2639" s="174">
        <v>31931500</v>
      </c>
      <c r="E2639" s="173" t="s">
        <v>122</v>
      </c>
      <c r="F2639" s="140"/>
      <c r="G2639" s="98"/>
      <c r="H2639" s="99"/>
      <c r="I2639" s="98">
        <v>500000</v>
      </c>
    </row>
    <row r="2640" spans="1:9">
      <c r="A2640" s="178">
        <v>23010116</v>
      </c>
      <c r="B2640" s="156"/>
      <c r="C2640" s="1489"/>
      <c r="D2640" s="174"/>
      <c r="E2640" s="173" t="s">
        <v>121</v>
      </c>
      <c r="F2640" s="140"/>
      <c r="G2640" s="100"/>
      <c r="H2640" s="99"/>
      <c r="I2640" s="98"/>
    </row>
    <row r="2641" spans="1:9">
      <c r="A2641" s="178">
        <v>23010117</v>
      </c>
      <c r="B2641" s="156" t="s">
        <v>63</v>
      </c>
      <c r="C2641" s="1630"/>
      <c r="D2641" s="174">
        <v>31931500</v>
      </c>
      <c r="E2641" s="173" t="s">
        <v>120</v>
      </c>
      <c r="F2641" s="140"/>
      <c r="G2641" s="100"/>
      <c r="H2641" s="99"/>
      <c r="I2641" s="98">
        <v>4000000</v>
      </c>
    </row>
    <row r="2642" spans="1:9">
      <c r="A2642" s="178">
        <v>23010118</v>
      </c>
      <c r="B2642" s="156"/>
      <c r="C2642" s="1489"/>
      <c r="D2642" s="174"/>
      <c r="E2642" s="173" t="s">
        <v>119</v>
      </c>
      <c r="F2642" s="101"/>
      <c r="G2642" s="100"/>
      <c r="H2642" s="99"/>
      <c r="I2642" s="98"/>
    </row>
    <row r="2643" spans="1:9">
      <c r="A2643" s="178">
        <v>23010119</v>
      </c>
      <c r="B2643" s="156" t="s">
        <v>118</v>
      </c>
      <c r="C2643" s="1489"/>
      <c r="D2643" s="174">
        <v>31931500</v>
      </c>
      <c r="E2643" s="173" t="s">
        <v>117</v>
      </c>
      <c r="F2643" s="101"/>
      <c r="G2643" s="100">
        <v>2000000</v>
      </c>
      <c r="H2643" s="99"/>
      <c r="I2643" s="98">
        <v>2000000</v>
      </c>
    </row>
    <row r="2644" spans="1:9" ht="45">
      <c r="A2644" s="176">
        <v>23010119</v>
      </c>
      <c r="B2644" s="156" t="s">
        <v>63</v>
      </c>
      <c r="C2644" s="1489"/>
      <c r="D2644" s="174">
        <v>31931500</v>
      </c>
      <c r="E2644" s="173" t="s">
        <v>872</v>
      </c>
      <c r="F2644" s="101">
        <v>57837900.340000004</v>
      </c>
      <c r="G2644" s="110">
        <v>65000000</v>
      </c>
      <c r="H2644" s="99">
        <v>56760234.979999997</v>
      </c>
      <c r="I2644" s="109">
        <v>65000000</v>
      </c>
    </row>
    <row r="2645" spans="1:9" ht="30">
      <c r="A2645" s="178">
        <v>23010120</v>
      </c>
      <c r="B2645" s="156"/>
      <c r="C2645" s="1630"/>
      <c r="D2645" s="174"/>
      <c r="E2645" s="173" t="s">
        <v>116</v>
      </c>
      <c r="F2645" s="143"/>
      <c r="G2645" s="100">
        <v>0</v>
      </c>
      <c r="H2645" s="141"/>
      <c r="I2645" s="98">
        <v>2000000</v>
      </c>
    </row>
    <row r="2646" spans="1:9">
      <c r="A2646" s="178">
        <v>23010121</v>
      </c>
      <c r="B2646" s="156" t="s">
        <v>63</v>
      </c>
      <c r="C2646" s="1489"/>
      <c r="D2646" s="174">
        <v>31931500</v>
      </c>
      <c r="E2646" s="173" t="s">
        <v>115</v>
      </c>
      <c r="F2646" s="140"/>
      <c r="G2646" s="100"/>
      <c r="H2646" s="141"/>
      <c r="I2646" s="140">
        <v>12000000</v>
      </c>
    </row>
    <row r="2647" spans="1:9" ht="30">
      <c r="A2647" s="178" t="s">
        <v>114</v>
      </c>
      <c r="B2647" s="156" t="s">
        <v>63</v>
      </c>
      <c r="C2647" s="1489"/>
      <c r="D2647" s="174">
        <v>31931500</v>
      </c>
      <c r="E2647" s="173" t="s">
        <v>113</v>
      </c>
      <c r="F2647" s="140"/>
      <c r="G2647" s="100"/>
      <c r="H2647" s="141"/>
      <c r="I2647" s="140">
        <v>10000000</v>
      </c>
    </row>
    <row r="2648" spans="1:9" ht="30">
      <c r="A2648" s="178">
        <v>23010123</v>
      </c>
      <c r="B2648" s="156" t="s">
        <v>63</v>
      </c>
      <c r="C2648" s="1489"/>
      <c r="D2648" s="174">
        <v>31931500</v>
      </c>
      <c r="E2648" s="173" t="s">
        <v>112</v>
      </c>
      <c r="F2648" s="143"/>
      <c r="G2648" s="204"/>
      <c r="H2648" s="141"/>
      <c r="I2648" s="202">
        <v>20000000</v>
      </c>
    </row>
    <row r="2649" spans="1:9" ht="30">
      <c r="A2649" s="178">
        <v>23010124</v>
      </c>
      <c r="B2649" s="156" t="s">
        <v>63</v>
      </c>
      <c r="C2649" s="1489"/>
      <c r="D2649" s="174">
        <v>31931500</v>
      </c>
      <c r="E2649" s="173" t="s">
        <v>111</v>
      </c>
      <c r="F2649" s="101">
        <v>3000000</v>
      </c>
      <c r="G2649" s="203">
        <v>25000000</v>
      </c>
      <c r="H2649" s="99">
        <v>3000000</v>
      </c>
      <c r="I2649" s="98">
        <v>25000000</v>
      </c>
    </row>
    <row r="2650" spans="1:9" ht="30">
      <c r="A2650" s="178">
        <v>23010125</v>
      </c>
      <c r="B2650" s="156" t="s">
        <v>63</v>
      </c>
      <c r="C2650" s="1489"/>
      <c r="D2650" s="174">
        <v>31931500</v>
      </c>
      <c r="E2650" s="173" t="s">
        <v>110</v>
      </c>
      <c r="F2650" s="101"/>
      <c r="G2650" s="100"/>
      <c r="H2650" s="99"/>
      <c r="I2650" s="98">
        <v>1000000</v>
      </c>
    </row>
    <row r="2651" spans="1:9" ht="30">
      <c r="A2651" s="105">
        <v>23010126</v>
      </c>
      <c r="B2651" s="156" t="s">
        <v>63</v>
      </c>
      <c r="C2651" s="1489"/>
      <c r="D2651" s="174">
        <v>31931500</v>
      </c>
      <c r="E2651" s="139" t="s">
        <v>109</v>
      </c>
      <c r="F2651" s="143"/>
      <c r="G2651" s="202">
        <v>10000000</v>
      </c>
      <c r="H2651" s="141"/>
      <c r="I2651" s="202">
        <v>10000000</v>
      </c>
    </row>
    <row r="2652" spans="1:9" ht="30">
      <c r="A2652" s="105">
        <v>23010127</v>
      </c>
      <c r="B2652" s="156" t="s">
        <v>63</v>
      </c>
      <c r="C2652" s="1489"/>
      <c r="D2652" s="174">
        <v>31931500</v>
      </c>
      <c r="E2652" s="139" t="s">
        <v>108</v>
      </c>
      <c r="F2652" s="143"/>
      <c r="G2652" s="100">
        <v>30000000</v>
      </c>
      <c r="H2652" s="141"/>
      <c r="I2652" s="202">
        <v>30000000</v>
      </c>
    </row>
    <row r="2653" spans="1:9" ht="30">
      <c r="A2653" s="105">
        <v>23010127</v>
      </c>
      <c r="B2653" s="156" t="s">
        <v>63</v>
      </c>
      <c r="C2653" s="1631"/>
      <c r="D2653" s="174"/>
      <c r="E2653" s="1456" t="s">
        <v>107</v>
      </c>
      <c r="F2653" s="101"/>
      <c r="G2653" s="136">
        <v>120000000</v>
      </c>
      <c r="H2653" s="99">
        <v>115345987.67</v>
      </c>
      <c r="I2653" s="134">
        <v>200000000</v>
      </c>
    </row>
    <row r="2654" spans="1:9" ht="30">
      <c r="A2654" s="105">
        <v>23010127</v>
      </c>
      <c r="B2654" s="156" t="s">
        <v>63</v>
      </c>
      <c r="C2654" s="1631"/>
      <c r="D2654" s="174"/>
      <c r="E2654" s="1456" t="s">
        <v>874</v>
      </c>
      <c r="F2654" s="101"/>
      <c r="G2654" s="136">
        <v>50000000</v>
      </c>
      <c r="H2654" s="1781"/>
      <c r="I2654" s="107">
        <v>50000000</v>
      </c>
    </row>
    <row r="2655" spans="1:9" ht="30">
      <c r="A2655" s="105">
        <v>23010127</v>
      </c>
      <c r="B2655" s="156" t="s">
        <v>63</v>
      </c>
      <c r="C2655" s="1489"/>
      <c r="D2655" s="174">
        <v>31931500</v>
      </c>
      <c r="E2655" s="139" t="s">
        <v>106</v>
      </c>
      <c r="F2655" s="101">
        <v>15900000</v>
      </c>
      <c r="G2655" s="100">
        <v>30000000</v>
      </c>
      <c r="H2655" s="99">
        <v>17000000</v>
      </c>
      <c r="I2655" s="98">
        <v>30000000</v>
      </c>
    </row>
    <row r="2656" spans="1:9" ht="42.75">
      <c r="A2656" s="105">
        <v>23010127</v>
      </c>
      <c r="B2656" s="156" t="s">
        <v>63</v>
      </c>
      <c r="C2656" s="1631"/>
      <c r="D2656" s="174"/>
      <c r="E2656" s="1457" t="s">
        <v>873</v>
      </c>
      <c r="F2656" s="101"/>
      <c r="G2656" s="136">
        <v>65000000</v>
      </c>
      <c r="H2656" s="99"/>
      <c r="I2656" s="134">
        <v>20000000</v>
      </c>
    </row>
    <row r="2657" spans="1:9" ht="30">
      <c r="A2657" s="105">
        <v>23010127</v>
      </c>
      <c r="B2657" s="156" t="s">
        <v>63</v>
      </c>
      <c r="C2657" s="1489"/>
      <c r="D2657" s="174">
        <v>31931500</v>
      </c>
      <c r="E2657" s="139" t="s">
        <v>105</v>
      </c>
      <c r="F2657" s="101"/>
      <c r="G2657" s="100"/>
      <c r="H2657" s="99"/>
      <c r="I2657" s="98">
        <v>60000000</v>
      </c>
    </row>
    <row r="2658" spans="1:9">
      <c r="A2658" s="105">
        <v>23010128</v>
      </c>
      <c r="B2658" s="156" t="s">
        <v>63</v>
      </c>
      <c r="C2658" s="1489"/>
      <c r="D2658" s="174">
        <v>31931500</v>
      </c>
      <c r="E2658" s="139" t="s">
        <v>104</v>
      </c>
      <c r="F2658" s="101"/>
      <c r="G2658" s="100"/>
      <c r="H2658" s="99"/>
      <c r="I2658" s="98">
        <v>10000000</v>
      </c>
    </row>
    <row r="2659" spans="1:9">
      <c r="A2659" s="105">
        <v>23010129</v>
      </c>
      <c r="B2659" s="156" t="s">
        <v>63</v>
      </c>
      <c r="C2659" s="1631"/>
      <c r="D2659" s="174"/>
      <c r="E2659" s="139" t="s">
        <v>103</v>
      </c>
      <c r="F2659" s="101"/>
      <c r="G2659" s="100"/>
      <c r="H2659" s="141"/>
      <c r="I2659" s="98"/>
    </row>
    <row r="2660" spans="1:9" ht="45">
      <c r="A2660" s="111">
        <v>23010129</v>
      </c>
      <c r="B2660" s="156" t="s">
        <v>63</v>
      </c>
      <c r="C2660" s="1631"/>
      <c r="D2660" s="174">
        <v>31931500</v>
      </c>
      <c r="E2660" s="108" t="s">
        <v>102</v>
      </c>
      <c r="F2660" s="101">
        <v>38700544.979999997</v>
      </c>
      <c r="G2660" s="162">
        <v>50000000</v>
      </c>
      <c r="H2660" s="141">
        <v>46780976.899999999</v>
      </c>
      <c r="I2660" s="161">
        <v>50000000</v>
      </c>
    </row>
    <row r="2661" spans="1:9">
      <c r="A2661" s="105">
        <v>23010130</v>
      </c>
      <c r="B2661" s="156" t="s">
        <v>63</v>
      </c>
      <c r="C2661" s="1631"/>
      <c r="D2661" s="174"/>
      <c r="E2661" s="139" t="s">
        <v>101</v>
      </c>
      <c r="F2661" s="143"/>
      <c r="G2661" s="100"/>
      <c r="H2661" s="141"/>
      <c r="I2661" s="98"/>
    </row>
    <row r="2662" spans="1:9">
      <c r="A2662" s="105">
        <v>23010132</v>
      </c>
      <c r="B2662" s="156" t="s">
        <v>63</v>
      </c>
      <c r="C2662" s="1489"/>
      <c r="D2662" s="174">
        <v>31931500</v>
      </c>
      <c r="E2662" s="142" t="s">
        <v>100</v>
      </c>
      <c r="F2662" s="143"/>
      <c r="G2662" s="100">
        <v>1000000</v>
      </c>
      <c r="H2662" s="141"/>
      <c r="I2662" s="98">
        <v>1000000</v>
      </c>
    </row>
    <row r="2663" spans="1:9">
      <c r="A2663" s="105">
        <v>23010133</v>
      </c>
      <c r="B2663" s="201"/>
      <c r="C2663" s="1631"/>
      <c r="D2663" s="174"/>
      <c r="E2663" s="142" t="s">
        <v>99</v>
      </c>
      <c r="F2663" s="143"/>
      <c r="G2663" s="100"/>
      <c r="H2663" s="141"/>
      <c r="I2663" s="98"/>
    </row>
    <row r="2664" spans="1:9" ht="15.75" thickBot="1">
      <c r="A2664" s="97">
        <v>23010138</v>
      </c>
      <c r="B2664" s="199"/>
      <c r="C2664" s="1632"/>
      <c r="D2664" s="200"/>
      <c r="E2664" s="94" t="s">
        <v>98</v>
      </c>
      <c r="F2664" s="199"/>
      <c r="G2664" s="198"/>
      <c r="H2664" s="197"/>
      <c r="I2664" s="196"/>
    </row>
    <row r="2665" spans="1:9" ht="15.75" thickBot="1">
      <c r="A2665" s="195"/>
      <c r="B2665" s="194"/>
      <c r="C2665" s="1633"/>
      <c r="D2665" s="193"/>
      <c r="E2665" s="192" t="s">
        <v>1</v>
      </c>
      <c r="F2665" s="191">
        <f>SUM(F2627:F2664)</f>
        <v>115438445.31999999</v>
      </c>
      <c r="G2665" s="191">
        <f>SUM(G2627:G2664)</f>
        <v>513000000</v>
      </c>
      <c r="H2665" s="191">
        <f>SUM(H2627:H2664)</f>
        <v>238887199.55000001</v>
      </c>
      <c r="I2665" s="151">
        <f>SUM(I2627:I2664)</f>
        <v>1097000000</v>
      </c>
    </row>
    <row r="2666" spans="1:9">
      <c r="A2666" s="190" t="s">
        <v>97</v>
      </c>
      <c r="B2666" s="189"/>
      <c r="C2666" s="1628"/>
      <c r="D2666" s="188"/>
      <c r="E2666" s="187" t="s">
        <v>96</v>
      </c>
      <c r="F2666" s="186"/>
      <c r="G2666" s="122"/>
      <c r="H2666" s="185"/>
      <c r="I2666" s="120"/>
    </row>
    <row r="2667" spans="1:9">
      <c r="A2667" s="184" t="s">
        <v>95</v>
      </c>
      <c r="B2667" s="183"/>
      <c r="C2667" s="1490"/>
      <c r="D2667" s="182"/>
      <c r="E2667" s="181" t="s">
        <v>94</v>
      </c>
      <c r="F2667" s="180"/>
      <c r="G2667" s="114"/>
      <c r="H2667" s="179"/>
      <c r="I2667" s="112"/>
    </row>
    <row r="2668" spans="1:9" ht="30">
      <c r="A2668" s="178" t="s">
        <v>92</v>
      </c>
      <c r="B2668" s="156" t="s">
        <v>60</v>
      </c>
      <c r="C2668" s="1630"/>
      <c r="D2668" s="174"/>
      <c r="E2668" s="173" t="s">
        <v>93</v>
      </c>
      <c r="F2668" s="140"/>
      <c r="G2668" s="100">
        <v>30000000</v>
      </c>
      <c r="H2668" s="141"/>
      <c r="I2668" s="98">
        <v>600000000</v>
      </c>
    </row>
    <row r="2669" spans="1:9" ht="30">
      <c r="A2669" s="177" t="s">
        <v>92</v>
      </c>
      <c r="B2669" s="156" t="s">
        <v>60</v>
      </c>
      <c r="C2669" s="1630"/>
      <c r="D2669" s="174"/>
      <c r="E2669" s="173" t="s">
        <v>91</v>
      </c>
      <c r="F2669" s="140"/>
      <c r="G2669" s="110">
        <v>5000000</v>
      </c>
      <c r="H2669" s="141"/>
      <c r="I2669" s="109">
        <v>5000000</v>
      </c>
    </row>
    <row r="2670" spans="1:9" ht="30">
      <c r="A2670" s="178">
        <v>23020102</v>
      </c>
      <c r="B2670" s="156" t="s">
        <v>60</v>
      </c>
      <c r="C2670" s="1630"/>
      <c r="D2670" s="174"/>
      <c r="E2670" s="173" t="s">
        <v>911</v>
      </c>
      <c r="F2670" s="140"/>
      <c r="G2670" s="168">
        <v>16500000</v>
      </c>
      <c r="H2670" s="141"/>
      <c r="I2670" s="169">
        <v>300000000</v>
      </c>
    </row>
    <row r="2671" spans="1:9" ht="30">
      <c r="A2671" s="176">
        <v>23020102</v>
      </c>
      <c r="B2671" s="156" t="s">
        <v>60</v>
      </c>
      <c r="C2671" s="1630"/>
      <c r="D2671" s="174"/>
      <c r="E2671" s="173" t="s">
        <v>90</v>
      </c>
      <c r="F2671" s="143"/>
      <c r="G2671" s="110">
        <v>30000000</v>
      </c>
      <c r="H2671" s="141">
        <v>33892890</v>
      </c>
      <c r="I2671" s="109">
        <v>30000000</v>
      </c>
    </row>
    <row r="2672" spans="1:9">
      <c r="A2672" s="105">
        <v>23020103</v>
      </c>
      <c r="B2672" s="156" t="s">
        <v>60</v>
      </c>
      <c r="C2672" s="1634"/>
      <c r="D2672" s="172"/>
      <c r="E2672" s="102" t="s">
        <v>89</v>
      </c>
      <c r="F2672" s="140"/>
      <c r="G2672" s="100">
        <v>66000000</v>
      </c>
      <c r="H2672" s="141"/>
      <c r="I2672" s="98">
        <v>400000000</v>
      </c>
    </row>
    <row r="2673" spans="1:9" ht="30">
      <c r="A2673" s="105">
        <v>23020103</v>
      </c>
      <c r="B2673" s="156" t="s">
        <v>60</v>
      </c>
      <c r="C2673" s="1634"/>
      <c r="D2673" s="1775" t="s">
        <v>88</v>
      </c>
      <c r="E2673" s="1776" t="s">
        <v>87</v>
      </c>
      <c r="F2673" s="167"/>
      <c r="G2673" s="168">
        <v>5000000</v>
      </c>
      <c r="H2673" s="1765"/>
      <c r="I2673" s="169">
        <v>5000000</v>
      </c>
    </row>
    <row r="2674" spans="1:9" ht="30">
      <c r="A2674" s="105">
        <v>23020104</v>
      </c>
      <c r="B2674" s="156" t="s">
        <v>60</v>
      </c>
      <c r="C2674" s="1634"/>
      <c r="D2674" s="103"/>
      <c r="E2674" s="102" t="s">
        <v>918</v>
      </c>
      <c r="F2674" s="143"/>
      <c r="G2674" s="100"/>
      <c r="H2674" s="141"/>
      <c r="I2674" s="98">
        <v>15000000</v>
      </c>
    </row>
    <row r="2675" spans="1:9" ht="45">
      <c r="A2675" s="105">
        <v>23020105</v>
      </c>
      <c r="B2675" s="156" t="s">
        <v>60</v>
      </c>
      <c r="C2675" s="1634"/>
      <c r="D2675" s="103">
        <v>31931500</v>
      </c>
      <c r="E2675" s="171" t="s">
        <v>899</v>
      </c>
      <c r="F2675" s="140">
        <v>49760350</v>
      </c>
      <c r="G2675" s="100">
        <v>80393560</v>
      </c>
      <c r="H2675" s="141">
        <v>51000000</v>
      </c>
      <c r="I2675" s="98">
        <v>80000000</v>
      </c>
    </row>
    <row r="2676" spans="1:9" ht="45">
      <c r="A2676" s="105">
        <v>23020105</v>
      </c>
      <c r="B2676" s="156" t="s">
        <v>60</v>
      </c>
      <c r="C2676" s="1634"/>
      <c r="D2676" s="103">
        <v>3193601</v>
      </c>
      <c r="E2676" s="171" t="s">
        <v>900</v>
      </c>
      <c r="F2676" s="100">
        <v>50000000</v>
      </c>
      <c r="G2676" s="98"/>
      <c r="H2676" s="141"/>
      <c r="I2676" s="98">
        <v>250000000</v>
      </c>
    </row>
    <row r="2677" spans="1:9" ht="30">
      <c r="A2677" s="111">
        <v>23020106</v>
      </c>
      <c r="B2677" s="156" t="s">
        <v>60</v>
      </c>
      <c r="C2677" s="1634"/>
      <c r="D2677" s="103">
        <v>31931500</v>
      </c>
      <c r="E2677" s="108" t="s">
        <v>86</v>
      </c>
      <c r="F2677" s="143"/>
      <c r="G2677" s="110">
        <v>100000000</v>
      </c>
      <c r="H2677" s="141"/>
      <c r="I2677" s="170">
        <v>200000000</v>
      </c>
    </row>
    <row r="2678" spans="1:9" ht="30">
      <c r="A2678" s="105">
        <v>23020107</v>
      </c>
      <c r="B2678" s="156" t="s">
        <v>60</v>
      </c>
      <c r="C2678" s="1634"/>
      <c r="D2678" s="103">
        <v>3193601</v>
      </c>
      <c r="E2678" s="108" t="s">
        <v>85</v>
      </c>
      <c r="F2678" s="143">
        <v>10000000</v>
      </c>
      <c r="G2678" s="168"/>
      <c r="H2678" s="141"/>
      <c r="I2678" s="169">
        <v>80000000</v>
      </c>
    </row>
    <row r="2679" spans="1:9" ht="45">
      <c r="A2679" s="105">
        <v>23020107</v>
      </c>
      <c r="B2679" s="156" t="s">
        <v>60</v>
      </c>
      <c r="C2679" s="1634"/>
      <c r="D2679" s="103">
        <v>31931500</v>
      </c>
      <c r="E2679" s="102" t="s">
        <v>84</v>
      </c>
      <c r="F2679" s="143"/>
      <c r="G2679" s="98"/>
      <c r="H2679" s="141"/>
      <c r="I2679" s="98">
        <v>50000000</v>
      </c>
    </row>
    <row r="2680" spans="1:9" ht="30">
      <c r="A2680" s="105">
        <v>23020107</v>
      </c>
      <c r="B2680" s="156" t="s">
        <v>60</v>
      </c>
      <c r="C2680" s="1634"/>
      <c r="D2680" s="103">
        <v>31931500</v>
      </c>
      <c r="E2680" s="102" t="s">
        <v>83</v>
      </c>
      <c r="F2680" s="143"/>
      <c r="G2680" s="168">
        <v>20000000</v>
      </c>
      <c r="H2680" s="1765"/>
      <c r="I2680" s="169">
        <v>20000000</v>
      </c>
    </row>
    <row r="2681" spans="1:9" ht="45">
      <c r="A2681" s="105">
        <v>23020107</v>
      </c>
      <c r="B2681" s="156" t="s">
        <v>60</v>
      </c>
      <c r="C2681" s="1634"/>
      <c r="D2681" s="103">
        <v>31931500</v>
      </c>
      <c r="E2681" s="102" t="s">
        <v>82</v>
      </c>
      <c r="F2681" s="140"/>
      <c r="G2681" s="168">
        <v>10000000</v>
      </c>
      <c r="H2681" s="1765"/>
      <c r="I2681" s="169">
        <v>10000000</v>
      </c>
    </row>
    <row r="2682" spans="1:9" ht="30">
      <c r="A2682" s="105">
        <v>23020107</v>
      </c>
      <c r="B2682" s="156" t="s">
        <v>60</v>
      </c>
      <c r="C2682" s="1634"/>
      <c r="D2682" s="103">
        <v>31931500</v>
      </c>
      <c r="E2682" s="102" t="s">
        <v>81</v>
      </c>
      <c r="F2682" s="140"/>
      <c r="G2682" s="168">
        <v>1000000</v>
      </c>
      <c r="H2682" s="1765"/>
      <c r="I2682" s="169">
        <v>1000000</v>
      </c>
    </row>
    <row r="2683" spans="1:9" ht="45">
      <c r="A2683" s="105">
        <v>23020107</v>
      </c>
      <c r="B2683" s="156" t="s">
        <v>60</v>
      </c>
      <c r="C2683" s="1634"/>
      <c r="D2683" s="103">
        <v>31931500</v>
      </c>
      <c r="E2683" s="102" t="s">
        <v>80</v>
      </c>
      <c r="F2683" s="100"/>
      <c r="G2683" s="168">
        <v>150000000</v>
      </c>
      <c r="H2683" s="141"/>
      <c r="I2683" s="167">
        <v>100000000</v>
      </c>
    </row>
    <row r="2684" spans="1:9">
      <c r="A2684" s="105">
        <v>23020107</v>
      </c>
      <c r="B2684" s="156" t="s">
        <v>60</v>
      </c>
      <c r="C2684" s="1634"/>
      <c r="D2684" s="103">
        <v>31931500</v>
      </c>
      <c r="E2684" s="102" t="s">
        <v>79</v>
      </c>
      <c r="F2684" s="143"/>
      <c r="G2684" s="100">
        <v>50000000</v>
      </c>
      <c r="H2684" s="141"/>
      <c r="I2684" s="98">
        <v>50000000</v>
      </c>
    </row>
    <row r="2685" spans="1:9" ht="30">
      <c r="A2685" s="105">
        <v>23020110</v>
      </c>
      <c r="B2685" s="104"/>
      <c r="C2685" s="1634"/>
      <c r="D2685" s="103"/>
      <c r="E2685" s="139" t="s">
        <v>78</v>
      </c>
      <c r="F2685" s="143"/>
      <c r="G2685" s="100"/>
      <c r="H2685" s="141"/>
      <c r="I2685" s="98"/>
    </row>
    <row r="2686" spans="1:9">
      <c r="A2686" s="105">
        <v>23020111</v>
      </c>
      <c r="B2686" s="104"/>
      <c r="C2686" s="1634"/>
      <c r="D2686" s="103"/>
      <c r="E2686" s="139" t="s">
        <v>77</v>
      </c>
      <c r="F2686" s="143"/>
      <c r="G2686" s="100"/>
      <c r="H2686" s="141"/>
      <c r="I2686" s="98"/>
    </row>
    <row r="2687" spans="1:9" ht="30">
      <c r="A2687" s="105">
        <v>23020112</v>
      </c>
      <c r="B2687" s="104"/>
      <c r="C2687" s="1634"/>
      <c r="D2687" s="103"/>
      <c r="E2687" s="139" t="s">
        <v>76</v>
      </c>
      <c r="F2687" s="143"/>
      <c r="G2687" s="100"/>
      <c r="H2687" s="141"/>
      <c r="I2687" s="98"/>
    </row>
    <row r="2688" spans="1:9" ht="30">
      <c r="A2688" s="105">
        <v>23020113</v>
      </c>
      <c r="B2688" s="156" t="s">
        <v>60</v>
      </c>
      <c r="C2688" s="1634"/>
      <c r="D2688" s="103">
        <v>31931500</v>
      </c>
      <c r="E2688" s="139" t="s">
        <v>75</v>
      </c>
      <c r="F2688" s="143"/>
      <c r="G2688" s="100">
        <v>5000000</v>
      </c>
      <c r="H2688" s="141"/>
      <c r="I2688" s="98">
        <v>5000000</v>
      </c>
    </row>
    <row r="2689" spans="1:9" ht="30">
      <c r="A2689" s="105">
        <v>23020114</v>
      </c>
      <c r="B2689" s="156" t="s">
        <v>60</v>
      </c>
      <c r="C2689" s="1634"/>
      <c r="D2689" s="103">
        <v>31931500</v>
      </c>
      <c r="E2689" s="108" t="s">
        <v>74</v>
      </c>
      <c r="F2689" s="140"/>
      <c r="G2689" s="1458">
        <v>50000000</v>
      </c>
      <c r="H2689" s="1765"/>
      <c r="I2689" s="1766">
        <v>50000000</v>
      </c>
    </row>
    <row r="2690" spans="1:9" ht="30">
      <c r="A2690" s="105">
        <v>23020114</v>
      </c>
      <c r="B2690" s="156" t="s">
        <v>60</v>
      </c>
      <c r="C2690" s="1634"/>
      <c r="D2690" s="103">
        <v>31931500</v>
      </c>
      <c r="E2690" s="139" t="s">
        <v>73</v>
      </c>
      <c r="F2690" s="165"/>
      <c r="G2690" s="166"/>
      <c r="H2690" s="1088">
        <v>133377190</v>
      </c>
      <c r="I2690" s="164">
        <v>200000000</v>
      </c>
    </row>
    <row r="2691" spans="1:9" ht="45">
      <c r="A2691" s="111">
        <v>23020114</v>
      </c>
      <c r="B2691" s="156" t="s">
        <v>60</v>
      </c>
      <c r="C2691" s="1635"/>
      <c r="D2691" s="103">
        <v>31931500</v>
      </c>
      <c r="E2691" s="108" t="s">
        <v>875</v>
      </c>
      <c r="F2691" s="140"/>
      <c r="G2691" s="110">
        <v>20000000</v>
      </c>
      <c r="H2691" s="141"/>
      <c r="I2691" s="109">
        <v>20000000</v>
      </c>
    </row>
    <row r="2692" spans="1:9" ht="30">
      <c r="A2692" s="105">
        <v>23020114</v>
      </c>
      <c r="B2692" s="156" t="s">
        <v>60</v>
      </c>
      <c r="C2692" s="1634"/>
      <c r="D2692" s="103">
        <v>31931500</v>
      </c>
      <c r="E2692" s="155" t="s">
        <v>896</v>
      </c>
      <c r="F2692" s="140"/>
      <c r="G2692" s="100"/>
      <c r="H2692" s="140">
        <v>100000000</v>
      </c>
      <c r="I2692" s="140">
        <v>700000000</v>
      </c>
    </row>
    <row r="2693" spans="1:9" ht="30">
      <c r="A2693" s="111">
        <v>23020115</v>
      </c>
      <c r="B2693" s="156" t="s">
        <v>63</v>
      </c>
      <c r="C2693" s="1634"/>
      <c r="D2693" s="103">
        <v>31931500</v>
      </c>
      <c r="E2693" s="108" t="s">
        <v>72</v>
      </c>
      <c r="F2693" s="140"/>
      <c r="G2693" s="110">
        <v>165000000</v>
      </c>
      <c r="H2693" s="141">
        <v>109909909.09</v>
      </c>
      <c r="I2693" s="1771">
        <v>200000000</v>
      </c>
    </row>
    <row r="2694" spans="1:9" ht="45">
      <c r="A2694" s="111">
        <v>23020115</v>
      </c>
      <c r="B2694" s="156"/>
      <c r="C2694" s="1634"/>
      <c r="D2694" s="103"/>
      <c r="E2694" s="108" t="s">
        <v>877</v>
      </c>
      <c r="F2694" s="140"/>
      <c r="G2694" s="1458">
        <v>110000000</v>
      </c>
      <c r="H2694" s="1773">
        <v>108377189.09</v>
      </c>
      <c r="I2694" s="1774">
        <v>110000000</v>
      </c>
    </row>
    <row r="2695" spans="1:9" ht="30">
      <c r="A2695" s="105">
        <v>23020115</v>
      </c>
      <c r="B2695" s="156" t="s">
        <v>63</v>
      </c>
      <c r="C2695" s="1634"/>
      <c r="D2695" s="103">
        <v>31931500</v>
      </c>
      <c r="E2695" s="108" t="s">
        <v>894</v>
      </c>
      <c r="F2695" s="140"/>
      <c r="G2695" s="100">
        <v>30000000</v>
      </c>
      <c r="H2695" s="141">
        <v>15079489</v>
      </c>
      <c r="I2695" s="1772">
        <v>30000000</v>
      </c>
    </row>
    <row r="2696" spans="1:9" ht="30">
      <c r="A2696" s="105"/>
      <c r="B2696" s="156" t="s">
        <v>60</v>
      </c>
      <c r="C2696" s="1634"/>
      <c r="D2696" s="103">
        <v>31931500</v>
      </c>
      <c r="E2696" s="155" t="s">
        <v>919</v>
      </c>
      <c r="F2696" s="140"/>
      <c r="G2696" s="100"/>
      <c r="H2696" s="141"/>
      <c r="I2696" s="98">
        <v>15000000</v>
      </c>
    </row>
    <row r="2697" spans="1:9" ht="45">
      <c r="A2697" s="105">
        <v>23020118</v>
      </c>
      <c r="B2697" s="104"/>
      <c r="C2697" s="1634"/>
      <c r="D2697" s="103">
        <v>31931500</v>
      </c>
      <c r="E2697" s="108" t="s">
        <v>895</v>
      </c>
      <c r="F2697" s="163"/>
      <c r="G2697" s="136"/>
      <c r="H2697" s="135"/>
      <c r="I2697" s="1757">
        <v>100000000</v>
      </c>
    </row>
    <row r="2698" spans="1:9" ht="45">
      <c r="A2698" s="105">
        <v>23020118</v>
      </c>
      <c r="B2698" s="104"/>
      <c r="C2698" s="1634"/>
      <c r="D2698" s="103">
        <v>31931500</v>
      </c>
      <c r="E2698" s="108" t="s">
        <v>912</v>
      </c>
      <c r="F2698" s="143"/>
      <c r="G2698" s="1757"/>
      <c r="H2698" s="141"/>
      <c r="I2698" s="98">
        <v>150000000</v>
      </c>
    </row>
    <row r="2699" spans="1:9" ht="30">
      <c r="A2699" s="105">
        <v>23020118</v>
      </c>
      <c r="B2699" s="104" t="s">
        <v>60</v>
      </c>
      <c r="C2699" s="1634"/>
      <c r="D2699" s="103"/>
      <c r="E2699" s="108" t="s">
        <v>905</v>
      </c>
      <c r="F2699" s="143"/>
      <c r="G2699" s="100">
        <v>76206728</v>
      </c>
      <c r="H2699" s="141"/>
      <c r="I2699" s="1757">
        <v>100000000</v>
      </c>
    </row>
    <row r="2700" spans="1:9" ht="45">
      <c r="A2700" s="105">
        <v>23020118</v>
      </c>
      <c r="B2700" s="104" t="s">
        <v>60</v>
      </c>
      <c r="C2700" s="1634"/>
      <c r="D2700" s="103">
        <v>3193606</v>
      </c>
      <c r="E2700" s="108" t="s">
        <v>71</v>
      </c>
      <c r="F2700" s="143"/>
      <c r="G2700" s="100">
        <v>30000000</v>
      </c>
      <c r="H2700" s="141">
        <v>5700000</v>
      </c>
      <c r="I2700" s="98">
        <v>30000000</v>
      </c>
    </row>
    <row r="2701" spans="1:9" ht="45">
      <c r="A2701" s="111">
        <v>23020118</v>
      </c>
      <c r="B2701" s="156" t="s">
        <v>60</v>
      </c>
      <c r="C2701" s="1634"/>
      <c r="D2701" s="103"/>
      <c r="E2701" s="108" t="s">
        <v>70</v>
      </c>
      <c r="F2701" s="143"/>
      <c r="G2701" s="162">
        <v>6500000</v>
      </c>
      <c r="H2701" s="141">
        <v>6212876</v>
      </c>
      <c r="I2701" s="161">
        <v>6500000</v>
      </c>
    </row>
    <row r="2702" spans="1:9">
      <c r="A2702" s="105">
        <v>23020119</v>
      </c>
      <c r="B2702" s="104"/>
      <c r="C2702" s="1634"/>
      <c r="D2702" s="103"/>
      <c r="E2702" s="160" t="s">
        <v>69</v>
      </c>
      <c r="F2702" s="143"/>
      <c r="G2702" s="100">
        <v>5000000</v>
      </c>
      <c r="H2702" s="141"/>
      <c r="I2702" s="98">
        <v>5000000</v>
      </c>
    </row>
    <row r="2703" spans="1:9">
      <c r="A2703" s="105">
        <v>23020122</v>
      </c>
      <c r="B2703" s="104"/>
      <c r="C2703" s="1634"/>
      <c r="D2703" s="103"/>
      <c r="E2703" s="160" t="s">
        <v>68</v>
      </c>
      <c r="F2703" s="143"/>
      <c r="G2703" s="100"/>
      <c r="H2703" s="141"/>
      <c r="I2703" s="98"/>
    </row>
    <row r="2704" spans="1:9" ht="30">
      <c r="A2704" s="105">
        <v>23020123</v>
      </c>
      <c r="B2704" s="104" t="s">
        <v>60</v>
      </c>
      <c r="C2704" s="1634"/>
      <c r="D2704" s="103"/>
      <c r="E2704" s="108" t="s">
        <v>67</v>
      </c>
      <c r="F2704" s="143"/>
      <c r="G2704" s="100"/>
      <c r="H2704" s="141"/>
      <c r="I2704" s="140">
        <v>10000000</v>
      </c>
    </row>
    <row r="2705" spans="1:9" ht="30">
      <c r="A2705" s="105">
        <v>23020124</v>
      </c>
      <c r="B2705" s="104" t="s">
        <v>60</v>
      </c>
      <c r="C2705" s="1634"/>
      <c r="D2705" s="103">
        <v>3193607</v>
      </c>
      <c r="E2705" s="108" t="s">
        <v>66</v>
      </c>
      <c r="F2705" s="143">
        <v>5000000</v>
      </c>
      <c r="G2705" s="143"/>
      <c r="H2705" s="141"/>
      <c r="I2705" s="140">
        <v>5000000</v>
      </c>
    </row>
    <row r="2706" spans="1:9" ht="60">
      <c r="A2706" s="105">
        <v>23020124</v>
      </c>
      <c r="B2706" s="104" t="s">
        <v>60</v>
      </c>
      <c r="C2706" s="1634"/>
      <c r="D2706" s="103">
        <v>3193609</v>
      </c>
      <c r="E2706" s="108" t="s">
        <v>898</v>
      </c>
      <c r="F2706" s="143"/>
      <c r="G2706" s="100">
        <v>19000000</v>
      </c>
      <c r="H2706" s="141"/>
      <c r="I2706" s="140">
        <v>100000000</v>
      </c>
    </row>
    <row r="2707" spans="1:9">
      <c r="A2707" s="105">
        <v>23020125</v>
      </c>
      <c r="B2707" s="156" t="s">
        <v>60</v>
      </c>
      <c r="C2707" s="1634"/>
      <c r="D2707" s="103">
        <v>31931500</v>
      </c>
      <c r="E2707" s="160" t="s">
        <v>65</v>
      </c>
      <c r="F2707" s="143"/>
      <c r="G2707" s="100">
        <v>5000000</v>
      </c>
      <c r="H2707" s="141"/>
      <c r="I2707" s="140">
        <v>5000000</v>
      </c>
    </row>
    <row r="2708" spans="1:9" ht="30">
      <c r="A2708" s="105">
        <v>23020126</v>
      </c>
      <c r="B2708" s="156" t="s">
        <v>60</v>
      </c>
      <c r="C2708" s="1634"/>
      <c r="D2708" s="103">
        <v>31931500</v>
      </c>
      <c r="E2708" s="139" t="s">
        <v>897</v>
      </c>
      <c r="F2708" s="143"/>
      <c r="G2708" s="100">
        <v>5000000</v>
      </c>
      <c r="H2708" s="141"/>
      <c r="I2708" s="98">
        <v>5000000</v>
      </c>
    </row>
    <row r="2709" spans="1:9" ht="45">
      <c r="A2709" s="111">
        <v>23020127</v>
      </c>
      <c r="B2709" s="156" t="s">
        <v>60</v>
      </c>
      <c r="C2709" s="1634"/>
      <c r="D2709" s="103">
        <v>31931500</v>
      </c>
      <c r="E2709" s="108" t="s">
        <v>64</v>
      </c>
      <c r="F2709" s="143"/>
      <c r="G2709" s="110">
        <v>5000000</v>
      </c>
      <c r="H2709" s="141"/>
      <c r="I2709" s="109">
        <v>5000000</v>
      </c>
    </row>
    <row r="2710" spans="1:9" ht="45">
      <c r="A2710" s="1767">
        <v>23020128</v>
      </c>
      <c r="B2710" s="159" t="s">
        <v>63</v>
      </c>
      <c r="C2710" s="1636"/>
      <c r="D2710" s="157">
        <v>31921000</v>
      </c>
      <c r="E2710" s="1768" t="s">
        <v>62</v>
      </c>
      <c r="F2710" s="1769"/>
      <c r="G2710" s="1732">
        <v>152482501</v>
      </c>
      <c r="H2710" s="1732">
        <v>254137500</v>
      </c>
      <c r="I2710" s="1770">
        <v>300000000</v>
      </c>
    </row>
    <row r="2711" spans="1:9" ht="45">
      <c r="A2711" s="1767">
        <v>23020129</v>
      </c>
      <c r="B2711" s="158"/>
      <c r="C2711" s="1636"/>
      <c r="D2711" s="157"/>
      <c r="E2711" s="1768" t="s">
        <v>61</v>
      </c>
      <c r="F2711" s="1769"/>
      <c r="G2711" s="1732">
        <v>137984385</v>
      </c>
      <c r="H2711" s="1732">
        <v>205978551</v>
      </c>
      <c r="I2711" s="1770">
        <v>200000000</v>
      </c>
    </row>
    <row r="2712" spans="1:9" ht="30">
      <c r="A2712" s="105">
        <v>23020128</v>
      </c>
      <c r="B2712" s="156" t="s">
        <v>60</v>
      </c>
      <c r="C2712" s="1634"/>
      <c r="D2712" s="103">
        <v>3193602</v>
      </c>
      <c r="E2712" s="155" t="s">
        <v>906</v>
      </c>
      <c r="F2712" s="143"/>
      <c r="G2712" s="100">
        <v>20000000</v>
      </c>
      <c r="H2712" s="141"/>
      <c r="I2712" s="98">
        <v>20000000</v>
      </c>
    </row>
    <row r="2713" spans="1:9" ht="15.75" thickBot="1">
      <c r="A2713" s="97">
        <v>23020129</v>
      </c>
      <c r="B2713" s="154" t="s">
        <v>60</v>
      </c>
      <c r="C2713" s="1637"/>
      <c r="D2713" s="103">
        <v>3193602</v>
      </c>
      <c r="E2713" s="153" t="s">
        <v>59</v>
      </c>
      <c r="F2713" s="93"/>
      <c r="G2713" s="92">
        <v>1000000</v>
      </c>
      <c r="H2713" s="91"/>
      <c r="I2713" s="90">
        <v>1000000</v>
      </c>
    </row>
    <row r="2714" spans="1:9" ht="15.75" thickBot="1">
      <c r="A2714" s="133"/>
      <c r="B2714" s="132"/>
      <c r="C2714" s="1638"/>
      <c r="D2714" s="131"/>
      <c r="E2714" s="152" t="s">
        <v>1</v>
      </c>
      <c r="F2714" s="1733">
        <f>SUM(F2668:F2713)</f>
        <v>114760350</v>
      </c>
      <c r="G2714" s="1734">
        <f>SUM(G2668:G2713)</f>
        <v>1407067174</v>
      </c>
      <c r="H2714" s="1735">
        <f>SUM(H2668:H2713)</f>
        <v>1023665594.1800001</v>
      </c>
      <c r="I2714" s="151">
        <f>SUM(I2668:I2713)</f>
        <v>4568500000</v>
      </c>
    </row>
    <row r="2715" spans="1:9">
      <c r="A2715" s="127">
        <v>2303</v>
      </c>
      <c r="B2715" s="126"/>
      <c r="C2715" s="1639"/>
      <c r="D2715" s="125"/>
      <c r="E2715" s="150" t="s">
        <v>58</v>
      </c>
      <c r="F2715" s="123"/>
      <c r="G2715" s="122"/>
      <c r="H2715" s="121"/>
      <c r="I2715" s="120"/>
    </row>
    <row r="2716" spans="1:9">
      <c r="A2716" s="119">
        <v>23030100</v>
      </c>
      <c r="B2716" s="118"/>
      <c r="C2716" s="1640"/>
      <c r="D2716" s="117"/>
      <c r="E2716" s="149" t="s">
        <v>57</v>
      </c>
      <c r="F2716" s="148"/>
      <c r="G2716" s="147"/>
      <c r="H2716" s="146"/>
      <c r="I2716" s="145"/>
    </row>
    <row r="2717" spans="1:9" ht="30">
      <c r="A2717" s="105">
        <v>23030101</v>
      </c>
      <c r="B2717" s="96" t="s">
        <v>36</v>
      </c>
      <c r="C2717" s="1634"/>
      <c r="D2717" s="103">
        <v>3193602</v>
      </c>
      <c r="E2717" s="108" t="s">
        <v>56</v>
      </c>
      <c r="F2717" s="143"/>
      <c r="G2717" s="98"/>
      <c r="H2717" s="99"/>
      <c r="I2717" s="98">
        <v>20000000</v>
      </c>
    </row>
    <row r="2718" spans="1:9" ht="30">
      <c r="A2718" s="105">
        <v>23030102</v>
      </c>
      <c r="B2718" s="96" t="s">
        <v>36</v>
      </c>
      <c r="C2718" s="1634"/>
      <c r="D2718" s="103">
        <v>3193602</v>
      </c>
      <c r="E2718" s="102" t="s">
        <v>902</v>
      </c>
      <c r="F2718" s="143"/>
      <c r="G2718" s="98"/>
      <c r="H2718" s="141"/>
      <c r="I2718" s="98">
        <v>30000000</v>
      </c>
    </row>
    <row r="2719" spans="1:9">
      <c r="A2719" s="105">
        <v>23030103</v>
      </c>
      <c r="B2719" s="104"/>
      <c r="C2719" s="1634"/>
      <c r="D2719" s="103"/>
      <c r="E2719" s="102" t="s">
        <v>55</v>
      </c>
      <c r="F2719" s="143"/>
      <c r="G2719" s="144"/>
      <c r="H2719" s="141"/>
      <c r="I2719" s="98"/>
    </row>
    <row r="2720" spans="1:9">
      <c r="A2720" s="105">
        <v>23030104</v>
      </c>
      <c r="B2720" s="96" t="s">
        <v>36</v>
      </c>
      <c r="C2720" s="1634"/>
      <c r="D2720" s="103">
        <v>3193602</v>
      </c>
      <c r="E2720" s="102" t="s">
        <v>54</v>
      </c>
      <c r="F2720" s="143">
        <v>45000000</v>
      </c>
      <c r="G2720" s="144">
        <v>50000000</v>
      </c>
      <c r="H2720" s="141"/>
      <c r="I2720" s="98">
        <v>50000000</v>
      </c>
    </row>
    <row r="2721" spans="1:9" ht="30">
      <c r="A2721" s="105">
        <v>23030105</v>
      </c>
      <c r="B2721" s="96" t="s">
        <v>36</v>
      </c>
      <c r="C2721" s="1634"/>
      <c r="D2721" s="103">
        <v>3193602</v>
      </c>
      <c r="E2721" s="102" t="s">
        <v>53</v>
      </c>
      <c r="F2721" s="143"/>
      <c r="G2721" s="144">
        <v>200000000</v>
      </c>
      <c r="H2721" s="141"/>
      <c r="I2721" s="98">
        <v>200000000</v>
      </c>
    </row>
    <row r="2722" spans="1:9" ht="30">
      <c r="A2722" s="105">
        <v>23030106</v>
      </c>
      <c r="B2722" s="96" t="s">
        <v>36</v>
      </c>
      <c r="C2722" s="1634"/>
      <c r="D2722" s="103">
        <v>3193602</v>
      </c>
      <c r="E2722" s="102" t="s">
        <v>907</v>
      </c>
      <c r="F2722" s="143"/>
      <c r="G2722" s="100">
        <v>100000000</v>
      </c>
      <c r="H2722" s="141"/>
      <c r="I2722" s="98">
        <v>100000000</v>
      </c>
    </row>
    <row r="2723" spans="1:9" ht="30">
      <c r="A2723" s="105">
        <v>23030109</v>
      </c>
      <c r="B2723" s="104"/>
      <c r="C2723" s="1634"/>
      <c r="D2723" s="103"/>
      <c r="E2723" s="108" t="s">
        <v>52</v>
      </c>
      <c r="F2723" s="143"/>
      <c r="G2723" s="100"/>
      <c r="H2723" s="141"/>
      <c r="I2723" s="98">
        <v>5000000</v>
      </c>
    </row>
    <row r="2724" spans="1:9">
      <c r="A2724" s="105">
        <v>23030110</v>
      </c>
      <c r="B2724" s="104"/>
      <c r="C2724" s="1634"/>
      <c r="D2724" s="103"/>
      <c r="E2724" s="139" t="s">
        <v>51</v>
      </c>
      <c r="F2724" s="101"/>
      <c r="G2724" s="100">
        <v>5000000</v>
      </c>
      <c r="H2724" s="99"/>
      <c r="I2724" s="98">
        <v>5000000</v>
      </c>
    </row>
    <row r="2725" spans="1:9" ht="30">
      <c r="A2725" s="105">
        <v>23030111</v>
      </c>
      <c r="B2725" s="104"/>
      <c r="C2725" s="1634"/>
      <c r="D2725" s="103"/>
      <c r="E2725" s="139" t="s">
        <v>50</v>
      </c>
      <c r="F2725" s="101"/>
      <c r="G2725" s="100"/>
      <c r="H2725" s="99"/>
      <c r="I2725" s="98"/>
    </row>
    <row r="2726" spans="1:9" ht="30">
      <c r="A2726" s="105">
        <v>23030112</v>
      </c>
      <c r="B2726" s="104"/>
      <c r="C2726" s="1634"/>
      <c r="D2726" s="103"/>
      <c r="E2726" s="108" t="s">
        <v>49</v>
      </c>
      <c r="F2726" s="143"/>
      <c r="G2726" s="100">
        <v>25000000</v>
      </c>
      <c r="H2726" s="141"/>
      <c r="I2726" s="98">
        <v>25000000</v>
      </c>
    </row>
    <row r="2727" spans="1:9">
      <c r="A2727" s="105">
        <v>23030113</v>
      </c>
      <c r="B2727" s="96" t="s">
        <v>36</v>
      </c>
      <c r="C2727" s="1634"/>
      <c r="D2727" s="103">
        <v>3193600</v>
      </c>
      <c r="E2727" s="139" t="s">
        <v>48</v>
      </c>
      <c r="F2727" s="140"/>
      <c r="G2727" s="100"/>
      <c r="H2727" s="141">
        <v>108227228</v>
      </c>
      <c r="I2727" s="98">
        <v>150000000</v>
      </c>
    </row>
    <row r="2728" spans="1:9" ht="30">
      <c r="A2728" s="105">
        <v>23030114</v>
      </c>
      <c r="B2728" s="96" t="s">
        <v>36</v>
      </c>
      <c r="C2728" s="1634"/>
      <c r="D2728" s="103"/>
      <c r="E2728" s="138" t="s">
        <v>901</v>
      </c>
      <c r="F2728" s="141">
        <v>7000000</v>
      </c>
      <c r="G2728" s="100">
        <v>70000000</v>
      </c>
      <c r="H2728" s="141"/>
      <c r="I2728" s="98">
        <v>70000000</v>
      </c>
    </row>
    <row r="2729" spans="1:9" ht="30">
      <c r="A2729" s="111">
        <v>23030114</v>
      </c>
      <c r="B2729" s="96" t="s">
        <v>36</v>
      </c>
      <c r="C2729" s="1634"/>
      <c r="D2729" s="103"/>
      <c r="E2729" s="138" t="s">
        <v>47</v>
      </c>
      <c r="F2729" s="140"/>
      <c r="G2729" s="110">
        <v>10000000</v>
      </c>
      <c r="H2729" s="141"/>
      <c r="I2729" s="109">
        <v>10000000</v>
      </c>
    </row>
    <row r="2730" spans="1:9" ht="30">
      <c r="A2730" s="105">
        <v>23030118</v>
      </c>
      <c r="B2730" s="104"/>
      <c r="C2730" s="1634"/>
      <c r="D2730" s="103"/>
      <c r="E2730" s="142" t="s">
        <v>913</v>
      </c>
      <c r="F2730" s="140"/>
      <c r="G2730" s="100"/>
      <c r="H2730" s="141"/>
      <c r="I2730" s="98">
        <v>30000000</v>
      </c>
    </row>
    <row r="2731" spans="1:9" ht="30">
      <c r="A2731" s="105">
        <v>23030121</v>
      </c>
      <c r="B2731" s="96" t="s">
        <v>36</v>
      </c>
      <c r="C2731" s="1634"/>
      <c r="D2731" s="103">
        <v>3193602</v>
      </c>
      <c r="E2731" s="1456" t="s">
        <v>876</v>
      </c>
      <c r="F2731" s="140">
        <v>5000000</v>
      </c>
      <c r="G2731" s="100">
        <v>30000000</v>
      </c>
      <c r="H2731" s="141"/>
      <c r="I2731" s="137">
        <v>150000000</v>
      </c>
    </row>
    <row r="2732" spans="1:9">
      <c r="A2732" s="105">
        <v>23030122</v>
      </c>
      <c r="B2732" s="104"/>
      <c r="C2732" s="1634"/>
      <c r="D2732" s="103"/>
      <c r="E2732" s="139" t="s">
        <v>46</v>
      </c>
      <c r="F2732" s="137"/>
      <c r="G2732" s="136"/>
      <c r="H2732" s="106"/>
      <c r="I2732" s="134">
        <v>20000000</v>
      </c>
    </row>
    <row r="2733" spans="1:9">
      <c r="A2733" s="105">
        <v>23030123</v>
      </c>
      <c r="B2733" s="104"/>
      <c r="C2733" s="1634"/>
      <c r="D2733" s="103"/>
      <c r="E2733" s="1779" t="s">
        <v>916</v>
      </c>
      <c r="F2733" s="140"/>
      <c r="G2733" s="100">
        <v>0</v>
      </c>
      <c r="H2733" s="141"/>
      <c r="I2733" s="161">
        <v>5000000</v>
      </c>
    </row>
    <row r="2734" spans="1:9">
      <c r="A2734" s="105">
        <v>23030124</v>
      </c>
      <c r="B2734" s="96" t="s">
        <v>36</v>
      </c>
      <c r="C2734" s="1634"/>
      <c r="D2734" s="103">
        <v>3193602</v>
      </c>
      <c r="E2734" s="139" t="s">
        <v>45</v>
      </c>
      <c r="F2734" s="140"/>
      <c r="G2734" s="140"/>
      <c r="H2734" s="141"/>
      <c r="I2734" s="140">
        <v>40000000</v>
      </c>
    </row>
    <row r="2735" spans="1:9" ht="30">
      <c r="A2735" s="105">
        <v>23030125</v>
      </c>
      <c r="B2735" s="104"/>
      <c r="C2735" s="1634"/>
      <c r="D2735" s="103"/>
      <c r="E2735" s="139" t="s">
        <v>44</v>
      </c>
      <c r="F2735" s="140"/>
      <c r="G2735" s="98"/>
      <c r="H2735" s="141"/>
      <c r="I2735" s="98">
        <v>10000000</v>
      </c>
    </row>
    <row r="2736" spans="1:9">
      <c r="A2736" s="105">
        <v>23030126</v>
      </c>
      <c r="B2736" s="96" t="s">
        <v>36</v>
      </c>
      <c r="C2736" s="1634"/>
      <c r="D2736" s="103">
        <v>3193602</v>
      </c>
      <c r="E2736" s="139" t="s">
        <v>43</v>
      </c>
      <c r="F2736" s="140"/>
      <c r="G2736" s="140"/>
      <c r="H2736" s="141"/>
      <c r="I2736" s="140">
        <v>60000000</v>
      </c>
    </row>
    <row r="2737" spans="1:9" ht="30">
      <c r="A2737" s="105">
        <v>23030127</v>
      </c>
      <c r="B2737" s="104"/>
      <c r="C2737" s="1634"/>
      <c r="D2737" s="103"/>
      <c r="E2737" s="139" t="s">
        <v>42</v>
      </c>
      <c r="F2737" s="137"/>
      <c r="G2737" s="136"/>
      <c r="H2737" s="135"/>
      <c r="I2737" s="134">
        <v>50000000</v>
      </c>
    </row>
    <row r="2738" spans="1:9">
      <c r="A2738" s="105">
        <v>23030128</v>
      </c>
      <c r="B2738" s="96" t="s">
        <v>36</v>
      </c>
      <c r="C2738" s="1634"/>
      <c r="D2738" s="103"/>
      <c r="E2738" s="139" t="s">
        <v>41</v>
      </c>
      <c r="F2738" s="137"/>
      <c r="G2738" s="136">
        <v>15000000</v>
      </c>
      <c r="H2738" s="135"/>
      <c r="I2738" s="98">
        <v>15000000</v>
      </c>
    </row>
    <row r="2739" spans="1:9" ht="15.75" thickBot="1">
      <c r="A2739" s="105">
        <v>23030129</v>
      </c>
      <c r="B2739" s="96" t="s">
        <v>36</v>
      </c>
      <c r="C2739" s="1634"/>
      <c r="D2739" s="103"/>
      <c r="E2739" s="138" t="s">
        <v>40</v>
      </c>
      <c r="F2739" s="137"/>
      <c r="G2739" s="136"/>
      <c r="H2739" s="135"/>
      <c r="I2739" s="134"/>
    </row>
    <row r="2740" spans="1:9" ht="15.75" thickBot="1">
      <c r="A2740" s="133"/>
      <c r="B2740" s="132"/>
      <c r="C2740" s="1638"/>
      <c r="D2740" s="131"/>
      <c r="E2740" s="130" t="s">
        <v>1</v>
      </c>
      <c r="F2740" s="129">
        <f>SUM(F2717:F2739)</f>
        <v>57000000</v>
      </c>
      <c r="G2740" s="128">
        <f>SUM(G2717:G2739)</f>
        <v>505000000</v>
      </c>
      <c r="H2740" s="1735">
        <f>SUM(H2717:H2739)</f>
        <v>108227228</v>
      </c>
      <c r="I2740" s="151">
        <f>SUM(I2717:I2739)</f>
        <v>1045000000</v>
      </c>
    </row>
    <row r="2741" spans="1:9" ht="30">
      <c r="A2741" s="127">
        <v>2304</v>
      </c>
      <c r="B2741" s="126"/>
      <c r="C2741" s="1639"/>
      <c r="D2741" s="125"/>
      <c r="E2741" s="124" t="s">
        <v>39</v>
      </c>
      <c r="F2741" s="123"/>
      <c r="G2741" s="122"/>
      <c r="H2741" s="121"/>
      <c r="I2741" s="120"/>
    </row>
    <row r="2742" spans="1:9" ht="30">
      <c r="A2742" s="119">
        <v>23040100</v>
      </c>
      <c r="B2742" s="118"/>
      <c r="C2742" s="1640"/>
      <c r="D2742" s="117"/>
      <c r="E2742" s="116" t="s">
        <v>38</v>
      </c>
      <c r="F2742" s="115"/>
      <c r="G2742" s="114"/>
      <c r="H2742" s="113"/>
      <c r="I2742" s="112"/>
    </row>
    <row r="2743" spans="1:9">
      <c r="A2743" s="105">
        <v>23040101</v>
      </c>
      <c r="B2743" s="96" t="s">
        <v>36</v>
      </c>
      <c r="C2743" s="1634"/>
      <c r="D2743" s="103">
        <v>3193600</v>
      </c>
      <c r="E2743" s="102" t="s">
        <v>37</v>
      </c>
      <c r="F2743" s="101"/>
      <c r="G2743" s="100">
        <v>5000000</v>
      </c>
      <c r="H2743" s="99"/>
      <c r="I2743" s="98">
        <v>5000000</v>
      </c>
    </row>
    <row r="2744" spans="1:9" ht="30">
      <c r="A2744" s="111">
        <v>23040102</v>
      </c>
      <c r="B2744" s="96" t="s">
        <v>36</v>
      </c>
      <c r="C2744" s="1634"/>
      <c r="D2744" s="103">
        <v>3193600</v>
      </c>
      <c r="E2744" s="108" t="s">
        <v>35</v>
      </c>
      <c r="F2744" s="101">
        <v>5670988.0899999999</v>
      </c>
      <c r="G2744" s="110">
        <v>20000000</v>
      </c>
      <c r="H2744" s="99"/>
      <c r="I2744" s="109">
        <v>20000000</v>
      </c>
    </row>
    <row r="2745" spans="1:9">
      <c r="A2745" s="105">
        <v>23040102</v>
      </c>
      <c r="B2745" s="96" t="s">
        <v>30</v>
      </c>
      <c r="C2745" s="1634"/>
      <c r="D2745" s="103">
        <v>3193601</v>
      </c>
      <c r="E2745" s="108" t="s">
        <v>34</v>
      </c>
      <c r="F2745" s="101"/>
      <c r="G2745" s="100"/>
      <c r="H2745" s="99"/>
      <c r="I2745" s="98">
        <v>100000000</v>
      </c>
    </row>
    <row r="2746" spans="1:9">
      <c r="A2746" s="105">
        <v>23040102</v>
      </c>
      <c r="B2746" s="96" t="s">
        <v>30</v>
      </c>
      <c r="C2746" s="1634"/>
      <c r="D2746" s="103">
        <v>3193602</v>
      </c>
      <c r="E2746" s="108" t="s">
        <v>33</v>
      </c>
      <c r="F2746" s="101"/>
      <c r="G2746" s="100"/>
      <c r="H2746" s="99"/>
      <c r="I2746" s="98">
        <v>10000000</v>
      </c>
    </row>
    <row r="2747" spans="1:9">
      <c r="A2747" s="105">
        <v>23040103</v>
      </c>
      <c r="B2747" s="96" t="s">
        <v>30</v>
      </c>
      <c r="C2747" s="1634"/>
      <c r="D2747" s="103"/>
      <c r="E2747" s="102" t="s">
        <v>32</v>
      </c>
      <c r="F2747" s="107"/>
      <c r="G2747" s="100"/>
      <c r="H2747" s="106"/>
      <c r="I2747" s="98"/>
    </row>
    <row r="2748" spans="1:9" ht="30">
      <c r="A2748" s="105">
        <v>23040104</v>
      </c>
      <c r="B2748" s="96" t="s">
        <v>30</v>
      </c>
      <c r="C2748" s="1634"/>
      <c r="D2748" s="103"/>
      <c r="E2748" s="102" t="s">
        <v>31</v>
      </c>
      <c r="F2748" s="101"/>
      <c r="G2748" s="100"/>
      <c r="H2748" s="99"/>
      <c r="I2748" s="98"/>
    </row>
    <row r="2749" spans="1:9" ht="15.75" thickBot="1">
      <c r="A2749" s="97">
        <v>23040105</v>
      </c>
      <c r="B2749" s="96" t="s">
        <v>30</v>
      </c>
      <c r="C2749" s="1637"/>
      <c r="D2749" s="95"/>
      <c r="E2749" s="94" t="s">
        <v>29</v>
      </c>
      <c r="F2749" s="93"/>
      <c r="G2749" s="92"/>
      <c r="H2749" s="91"/>
      <c r="I2749" s="90"/>
    </row>
    <row r="2750" spans="1:9" ht="15.75" thickBot="1">
      <c r="A2750" s="59"/>
      <c r="B2750" s="58"/>
      <c r="C2750" s="1641"/>
      <c r="D2750" s="57"/>
      <c r="E2750" s="56" t="s">
        <v>1</v>
      </c>
      <c r="F2750" s="89">
        <f>SUM(F2743:F2749)</f>
        <v>5670988.0899999999</v>
      </c>
      <c r="G2750" s="89">
        <f>SUM(G2743:G2749)</f>
        <v>25000000</v>
      </c>
      <c r="H2750" s="1735">
        <f>SUM(H2743:H2749)</f>
        <v>0</v>
      </c>
      <c r="I2750" s="1736">
        <f>SUM(I2743:I2749)</f>
        <v>135000000</v>
      </c>
    </row>
    <row r="2751" spans="1:9" ht="15.75">
      <c r="A2751" s="88">
        <v>2305</v>
      </c>
      <c r="B2751" s="87"/>
      <c r="C2751" s="1642"/>
      <c r="D2751" s="86"/>
      <c r="E2751" s="85" t="s">
        <v>28</v>
      </c>
      <c r="F2751" s="84"/>
      <c r="G2751" s="83"/>
      <c r="H2751" s="82"/>
      <c r="I2751" s="81"/>
    </row>
    <row r="2752" spans="1:9" ht="15.75">
      <c r="A2752" s="80">
        <v>23050100</v>
      </c>
      <c r="B2752" s="79"/>
      <c r="C2752" s="1643"/>
      <c r="D2752" s="78"/>
      <c r="E2752" s="77" t="s">
        <v>27</v>
      </c>
      <c r="F2752" s="76"/>
      <c r="G2752" s="75"/>
      <c r="H2752" s="74"/>
      <c r="I2752" s="73"/>
    </row>
    <row r="2753" spans="1:9" ht="15.75">
      <c r="A2753" s="71">
        <v>23050101</v>
      </c>
      <c r="B2753" s="70"/>
      <c r="C2753" s="1644"/>
      <c r="D2753" s="69"/>
      <c r="E2753" s="68" t="s">
        <v>26</v>
      </c>
      <c r="F2753" s="28"/>
      <c r="G2753" s="72"/>
      <c r="H2753" s="1782"/>
      <c r="I2753" s="367"/>
    </row>
    <row r="2754" spans="1:9" ht="15.75">
      <c r="A2754" s="71">
        <v>23050102</v>
      </c>
      <c r="B2754" s="70"/>
      <c r="C2754" s="1644"/>
      <c r="D2754" s="69"/>
      <c r="E2754" s="68" t="s">
        <v>25</v>
      </c>
      <c r="F2754" s="28"/>
      <c r="G2754" s="72"/>
      <c r="H2754" s="1782"/>
      <c r="I2754" s="367"/>
    </row>
    <row r="2755" spans="1:9" ht="15.75">
      <c r="A2755" s="71">
        <v>23050103</v>
      </c>
      <c r="B2755" s="70"/>
      <c r="C2755" s="1644"/>
      <c r="D2755" s="69"/>
      <c r="E2755" s="68" t="s">
        <v>24</v>
      </c>
      <c r="F2755" s="28"/>
      <c r="G2755" s="27"/>
      <c r="H2755" s="26"/>
      <c r="I2755" s="25"/>
    </row>
    <row r="2756" spans="1:9" ht="15.75">
      <c r="A2756" s="71">
        <v>23050104</v>
      </c>
      <c r="B2756" s="70"/>
      <c r="C2756" s="1644"/>
      <c r="D2756" s="69"/>
      <c r="E2756" s="68" t="s">
        <v>23</v>
      </c>
      <c r="F2756" s="28"/>
      <c r="G2756" s="27"/>
      <c r="H2756" s="26"/>
      <c r="I2756" s="25"/>
    </row>
    <row r="2757" spans="1:9" ht="16.5" thickBot="1">
      <c r="A2757" s="67">
        <v>23050107</v>
      </c>
      <c r="B2757" s="66"/>
      <c r="C2757" s="1645"/>
      <c r="D2757" s="65"/>
      <c r="E2757" s="64" t="s">
        <v>22</v>
      </c>
      <c r="F2757" s="63"/>
      <c r="G2757" s="62"/>
      <c r="H2757" s="61"/>
      <c r="I2757" s="60"/>
    </row>
    <row r="2758" spans="1:9" ht="15.75" thickBot="1">
      <c r="A2758" s="59"/>
      <c r="B2758" s="58"/>
      <c r="C2758" s="1641"/>
      <c r="D2758" s="57"/>
      <c r="E2758" s="56" t="s">
        <v>1</v>
      </c>
      <c r="F2758" s="55">
        <f>SUM(F2753:F2757)</f>
        <v>0</v>
      </c>
      <c r="G2758" s="55">
        <f>SUM(G2753:G2757)</f>
        <v>0</v>
      </c>
      <c r="H2758" s="55">
        <f>SUM(H2753:H2757)</f>
        <v>0</v>
      </c>
      <c r="I2758" s="55">
        <f>SUM(I2753:I2757)</f>
        <v>0</v>
      </c>
    </row>
    <row r="2759" spans="1:9" ht="15.75">
      <c r="A2759" s="54">
        <v>40000000</v>
      </c>
      <c r="B2759" s="53"/>
      <c r="C2759" s="1646"/>
      <c r="D2759" s="52"/>
      <c r="E2759" s="51" t="s">
        <v>21</v>
      </c>
      <c r="F2759" s="50"/>
      <c r="G2759" s="49"/>
      <c r="H2759" s="48"/>
      <c r="I2759" s="47"/>
    </row>
    <row r="2760" spans="1:9" ht="15.75" customHeight="1">
      <c r="A2760" s="32">
        <v>41000000</v>
      </c>
      <c r="B2760" s="37">
        <v>10101</v>
      </c>
      <c r="C2760" s="1647"/>
      <c r="D2760" s="30"/>
      <c r="E2760" s="29" t="s">
        <v>20</v>
      </c>
      <c r="F2760" s="45">
        <v>87900290.769999996</v>
      </c>
      <c r="G2760" s="46">
        <v>120000000</v>
      </c>
      <c r="H2760" s="45"/>
      <c r="I2760" s="44">
        <v>150000000</v>
      </c>
    </row>
    <row r="2761" spans="1:9" ht="15.75">
      <c r="A2761" s="32">
        <v>41010000</v>
      </c>
      <c r="B2761" s="31"/>
      <c r="C2761" s="1647"/>
      <c r="D2761" s="30"/>
      <c r="E2761" s="29" t="s">
        <v>19</v>
      </c>
      <c r="F2761" s="28"/>
      <c r="G2761" s="27"/>
      <c r="H2761" s="26"/>
      <c r="I2761" s="25"/>
    </row>
    <row r="2762" spans="1:9" ht="15.75">
      <c r="A2762" s="32">
        <v>41010100</v>
      </c>
      <c r="B2762" s="31"/>
      <c r="C2762" s="1647"/>
      <c r="D2762" s="30"/>
      <c r="E2762" s="29" t="s">
        <v>18</v>
      </c>
      <c r="F2762" s="28"/>
      <c r="G2762" s="27"/>
      <c r="H2762" s="26"/>
      <c r="I2762" s="25"/>
    </row>
    <row r="2763" spans="1:9" ht="15.75">
      <c r="A2763" s="32">
        <v>41010101</v>
      </c>
      <c r="B2763" s="31"/>
      <c r="C2763" s="1647"/>
      <c r="D2763" s="30"/>
      <c r="E2763" s="29" t="s">
        <v>18</v>
      </c>
      <c r="F2763" s="28"/>
      <c r="G2763" s="27"/>
      <c r="H2763" s="26"/>
      <c r="I2763" s="25"/>
    </row>
    <row r="2764" spans="1:9" ht="15.75">
      <c r="A2764" s="42">
        <v>4103</v>
      </c>
      <c r="B2764" s="41"/>
      <c r="C2764" s="1648"/>
      <c r="D2764" s="40"/>
      <c r="E2764" s="39" t="s">
        <v>17</v>
      </c>
      <c r="F2764" s="28"/>
      <c r="G2764" s="27"/>
      <c r="H2764" s="26"/>
      <c r="I2764" s="25"/>
    </row>
    <row r="2765" spans="1:9" ht="15.75">
      <c r="A2765" s="42">
        <v>410301</v>
      </c>
      <c r="B2765" s="41"/>
      <c r="C2765" s="1648"/>
      <c r="D2765" s="40"/>
      <c r="E2765" s="39" t="s">
        <v>16</v>
      </c>
      <c r="F2765" s="28"/>
      <c r="G2765" s="27"/>
      <c r="H2765" s="26"/>
      <c r="I2765" s="25"/>
    </row>
    <row r="2766" spans="1:9" ht="15.75">
      <c r="A2766" s="32">
        <v>41030101</v>
      </c>
      <c r="B2766" s="31"/>
      <c r="C2766" s="1647"/>
      <c r="D2766" s="30"/>
      <c r="E2766" s="29" t="s">
        <v>15</v>
      </c>
      <c r="F2766" s="28"/>
      <c r="G2766" s="34"/>
      <c r="H2766" s="26"/>
      <c r="I2766" s="33"/>
    </row>
    <row r="2767" spans="1:9" ht="15.75">
      <c r="A2767" s="32">
        <v>41030102</v>
      </c>
      <c r="B2767" s="31"/>
      <c r="C2767" s="1647"/>
      <c r="D2767" s="30"/>
      <c r="E2767" s="29" t="s">
        <v>14</v>
      </c>
      <c r="F2767" s="35"/>
      <c r="G2767" s="34"/>
      <c r="H2767" s="26"/>
      <c r="I2767" s="33"/>
    </row>
    <row r="2768" spans="1:9" ht="15.75">
      <c r="A2768" s="32">
        <v>41030103</v>
      </c>
      <c r="B2768" s="31"/>
      <c r="C2768" s="1647"/>
      <c r="D2768" s="30"/>
      <c r="E2768" s="29" t="s">
        <v>13</v>
      </c>
      <c r="F2768" s="28"/>
      <c r="G2768" s="43">
        <v>19835892</v>
      </c>
      <c r="H2768" s="26"/>
      <c r="I2768" s="33">
        <v>20000000</v>
      </c>
    </row>
    <row r="2769" spans="1:9" ht="15.75">
      <c r="A2769" s="42">
        <v>410302</v>
      </c>
      <c r="B2769" s="41"/>
      <c r="C2769" s="1648"/>
      <c r="D2769" s="40"/>
      <c r="E2769" s="39" t="s">
        <v>12</v>
      </c>
      <c r="F2769" s="28"/>
      <c r="G2769" s="27"/>
      <c r="H2769" s="26"/>
      <c r="I2769" s="38"/>
    </row>
    <row r="2770" spans="1:9" ht="15.75">
      <c r="A2770" s="32">
        <v>41030201</v>
      </c>
      <c r="B2770" s="37" t="s">
        <v>11</v>
      </c>
      <c r="C2770" s="1647"/>
      <c r="D2770" s="30"/>
      <c r="E2770" s="29" t="s">
        <v>10</v>
      </c>
      <c r="F2770" s="35"/>
      <c r="G2770" s="34">
        <v>58187281</v>
      </c>
      <c r="H2770" s="26"/>
      <c r="I2770" s="36">
        <v>60000000</v>
      </c>
    </row>
    <row r="2771" spans="1:9" ht="15.75">
      <c r="A2771" s="32">
        <v>41030202</v>
      </c>
      <c r="B2771" s="31"/>
      <c r="C2771" s="1647"/>
      <c r="D2771" s="30"/>
      <c r="E2771" s="29" t="s">
        <v>9</v>
      </c>
      <c r="F2771" s="35"/>
      <c r="G2771" s="34"/>
      <c r="H2771" s="26"/>
      <c r="I2771" s="33"/>
    </row>
    <row r="2772" spans="1:9" ht="15.75">
      <c r="A2772" s="32">
        <v>41030203</v>
      </c>
      <c r="B2772" s="31"/>
      <c r="C2772" s="1647"/>
      <c r="D2772" s="30"/>
      <c r="E2772" s="29" t="s">
        <v>8</v>
      </c>
      <c r="F2772" s="28"/>
      <c r="G2772" s="27"/>
      <c r="H2772" s="26"/>
      <c r="I2772" s="25"/>
    </row>
    <row r="2773" spans="1:9" ht="15.75">
      <c r="A2773" s="32">
        <v>41030204</v>
      </c>
      <c r="B2773" s="31"/>
      <c r="C2773" s="1647"/>
      <c r="D2773" s="30"/>
      <c r="E2773" s="29" t="s">
        <v>7</v>
      </c>
      <c r="F2773" s="28"/>
      <c r="G2773" s="27"/>
      <c r="H2773" s="26"/>
      <c r="I2773" s="25"/>
    </row>
    <row r="2774" spans="1:9" ht="15.75">
      <c r="A2774" s="32">
        <v>41030205</v>
      </c>
      <c r="B2774" s="31"/>
      <c r="C2774" s="1647"/>
      <c r="D2774" s="30"/>
      <c r="E2774" s="29" t="s">
        <v>6</v>
      </c>
      <c r="F2774" s="28"/>
      <c r="G2774" s="27"/>
      <c r="H2774" s="26"/>
      <c r="I2774" s="25"/>
    </row>
    <row r="2775" spans="1:9" ht="15.75">
      <c r="A2775" s="32">
        <v>41030206</v>
      </c>
      <c r="B2775" s="31"/>
      <c r="C2775" s="1647"/>
      <c r="D2775" s="30"/>
      <c r="E2775" s="29" t="s">
        <v>5</v>
      </c>
      <c r="F2775" s="28"/>
      <c r="G2775" s="27"/>
      <c r="H2775" s="26"/>
      <c r="I2775" s="25"/>
    </row>
    <row r="2776" spans="1:9" ht="15.75">
      <c r="A2776" s="32">
        <v>41030207</v>
      </c>
      <c r="B2776" s="31"/>
      <c r="C2776" s="1647"/>
      <c r="D2776" s="30"/>
      <c r="E2776" s="1741" t="s">
        <v>4</v>
      </c>
      <c r="F2776" s="28"/>
      <c r="G2776" s="27"/>
      <c r="H2776" s="26"/>
      <c r="I2776" s="25"/>
    </row>
    <row r="2777" spans="1:9" ht="15.75">
      <c r="A2777" s="32">
        <v>41030208</v>
      </c>
      <c r="B2777" s="31"/>
      <c r="C2777" s="1647"/>
      <c r="D2777" s="30"/>
      <c r="E2777" s="29" t="s">
        <v>3</v>
      </c>
      <c r="F2777" s="28"/>
      <c r="G2777" s="27"/>
      <c r="H2777" s="26"/>
      <c r="I2777" s="25"/>
    </row>
    <row r="2778" spans="1:9" ht="15.75">
      <c r="A2778" s="19">
        <v>41030210</v>
      </c>
      <c r="B2778" s="18">
        <v>10101</v>
      </c>
      <c r="C2778" s="1649"/>
      <c r="D2778" s="17"/>
      <c r="E2778" s="16" t="s">
        <v>2</v>
      </c>
      <c r="F2778" s="15">
        <v>35900000</v>
      </c>
      <c r="G2778" s="24">
        <v>80000000</v>
      </c>
      <c r="H2778" s="13">
        <v>0</v>
      </c>
      <c r="I2778" s="12">
        <v>80000000</v>
      </c>
    </row>
    <row r="2779" spans="1:9" ht="15.75">
      <c r="A2779" s="23">
        <v>41030210</v>
      </c>
      <c r="B2779" s="18">
        <v>10101</v>
      </c>
      <c r="C2779" s="1649"/>
      <c r="D2779" s="17"/>
      <c r="E2779" s="1740" t="s">
        <v>903</v>
      </c>
      <c r="F2779" s="15"/>
      <c r="G2779" s="22">
        <v>50000000</v>
      </c>
      <c r="H2779" s="13"/>
      <c r="I2779" s="21">
        <v>50000000</v>
      </c>
    </row>
    <row r="2780" spans="1:9" ht="15.75">
      <c r="A2780" s="19">
        <v>41030210</v>
      </c>
      <c r="B2780" s="18">
        <v>10101</v>
      </c>
      <c r="C2780" s="1649"/>
      <c r="D2780" s="17"/>
      <c r="E2780" s="1740" t="s">
        <v>904</v>
      </c>
      <c r="F2780" s="15"/>
      <c r="G2780" s="14">
        <v>60000000</v>
      </c>
      <c r="H2780" s="13"/>
      <c r="I2780" s="20">
        <v>50000000</v>
      </c>
    </row>
    <row r="2781" spans="1:9" ht="16.5" thickBot="1">
      <c r="A2781" s="19"/>
      <c r="B2781" s="18"/>
      <c r="C2781" s="1649"/>
      <c r="D2781" s="17"/>
      <c r="E2781" s="16"/>
      <c r="F2781" s="15"/>
      <c r="G2781" s="14"/>
      <c r="H2781" s="13"/>
      <c r="I2781" s="12"/>
    </row>
    <row r="2782" spans="1:9" ht="16.5" thickBot="1">
      <c r="A2782" s="11"/>
      <c r="B2782" s="10"/>
      <c r="C2782" s="1650"/>
      <c r="D2782" s="9"/>
      <c r="E2782" s="8" t="s">
        <v>1</v>
      </c>
      <c r="F2782" s="1421">
        <f>SUM(F2758:F2781)</f>
        <v>123800290.77</v>
      </c>
      <c r="G2782" s="1422">
        <f>SUM(G2758:G2781)</f>
        <v>388023173</v>
      </c>
      <c r="H2782" s="1423">
        <f>SUM(H2758:H2781)</f>
        <v>0</v>
      </c>
      <c r="I2782" s="1424">
        <f>SUM(I2758:I2781)</f>
        <v>410000000</v>
      </c>
    </row>
    <row r="2783" spans="1:9" ht="16.5" thickBot="1">
      <c r="A2783" s="7"/>
      <c r="B2783" s="6"/>
      <c r="C2783" s="1651"/>
      <c r="D2783" s="5"/>
      <c r="E2783" s="4" t="s">
        <v>0</v>
      </c>
      <c r="F2783" s="1425">
        <f>(F2665+F2714+F2740+F2750+F2758+F2782)</f>
        <v>416670074.17999995</v>
      </c>
      <c r="G2783" s="1425">
        <f>SUM(G2782,G2758,G2750,G2740,G2714,G2665)</f>
        <v>2838090347</v>
      </c>
      <c r="H2783" s="1425">
        <f>SUM(H2782,H2758,H2750,H2740,H2714,H2665)</f>
        <v>1370780021.73</v>
      </c>
      <c r="I2783" s="1426">
        <f>SUM(I2782,I2758,I2750,I2740,I2714,I2665)</f>
        <v>7255500000</v>
      </c>
    </row>
  </sheetData>
  <mergeCells count="500">
    <mergeCell ref="A1:I1"/>
    <mergeCell ref="A2:I2"/>
    <mergeCell ref="A3:I3"/>
    <mergeCell ref="D4:E4"/>
    <mergeCell ref="D5:E5"/>
    <mergeCell ref="D6:E6"/>
    <mergeCell ref="B26:C26"/>
    <mergeCell ref="E26:F26"/>
    <mergeCell ref="B27:C27"/>
    <mergeCell ref="E27:F27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21:F21"/>
    <mergeCell ref="A22:I22"/>
    <mergeCell ref="A23:D23"/>
    <mergeCell ref="E23:I23"/>
    <mergeCell ref="B24:D24"/>
    <mergeCell ref="E24:F24"/>
    <mergeCell ref="B25:C25"/>
    <mergeCell ref="E25:F25"/>
    <mergeCell ref="D47:E47"/>
    <mergeCell ref="D48:E48"/>
    <mergeCell ref="D49:E49"/>
    <mergeCell ref="B28:C28"/>
    <mergeCell ref="E28:F28"/>
    <mergeCell ref="B29:C29"/>
    <mergeCell ref="E29:F29"/>
    <mergeCell ref="A30:I30"/>
    <mergeCell ref="A31:I31"/>
    <mergeCell ref="A32:I32"/>
    <mergeCell ref="A33:I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71:E71"/>
    <mergeCell ref="D72:E72"/>
    <mergeCell ref="D73:E73"/>
    <mergeCell ref="A55:I55"/>
    <mergeCell ref="A56:I56"/>
    <mergeCell ref="A57:I57"/>
    <mergeCell ref="A58:I58"/>
    <mergeCell ref="D59:E59"/>
    <mergeCell ref="D50:E50"/>
    <mergeCell ref="D51:E51"/>
    <mergeCell ref="D52:E52"/>
    <mergeCell ref="D53:E53"/>
    <mergeCell ref="D54:E54"/>
    <mergeCell ref="D60:E60"/>
    <mergeCell ref="D62:E62"/>
    <mergeCell ref="D63:E63"/>
    <mergeCell ref="D64:E64"/>
    <mergeCell ref="D65:E65"/>
    <mergeCell ref="D67:E67"/>
    <mergeCell ref="D68:E68"/>
    <mergeCell ref="D69:E69"/>
    <mergeCell ref="D70:E70"/>
    <mergeCell ref="D96:E96"/>
    <mergeCell ref="D97:E97"/>
    <mergeCell ref="D98:E98"/>
    <mergeCell ref="D74:E74"/>
    <mergeCell ref="D75:E75"/>
    <mergeCell ref="D76:E76"/>
    <mergeCell ref="D77:E77"/>
    <mergeCell ref="D78:E78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120:E120"/>
    <mergeCell ref="D121:E121"/>
    <mergeCell ref="D122:E122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44:E144"/>
    <mergeCell ref="D145:E145"/>
    <mergeCell ref="D146:E146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68:E168"/>
    <mergeCell ref="D169:E169"/>
    <mergeCell ref="D170:E170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92:E192"/>
    <mergeCell ref="D196:E196"/>
    <mergeCell ref="D197:E197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323:E323"/>
    <mergeCell ref="D330:E330"/>
    <mergeCell ref="D334:E334"/>
    <mergeCell ref="D335:E335"/>
    <mergeCell ref="D198:E198"/>
    <mergeCell ref="D200:E200"/>
    <mergeCell ref="D202:E202"/>
    <mergeCell ref="D226:E226"/>
    <mergeCell ref="D227:E227"/>
    <mergeCell ref="D232:E232"/>
    <mergeCell ref="D239:E239"/>
    <mergeCell ref="D240:E240"/>
    <mergeCell ref="D241:E241"/>
    <mergeCell ref="D245:E245"/>
    <mergeCell ref="D246:E246"/>
    <mergeCell ref="D249:E249"/>
    <mergeCell ref="D250:E250"/>
    <mergeCell ref="D269:E269"/>
    <mergeCell ref="D271:E271"/>
    <mergeCell ref="D272:E272"/>
    <mergeCell ref="D273:E273"/>
    <mergeCell ref="D316:E316"/>
    <mergeCell ref="D270:E270"/>
    <mergeCell ref="D319:E319"/>
    <mergeCell ref="D322:E322"/>
    <mergeCell ref="A398:I398"/>
    <mergeCell ref="A399:I399"/>
    <mergeCell ref="A408:I408"/>
    <mergeCell ref="D336:E336"/>
    <mergeCell ref="D339:E339"/>
    <mergeCell ref="D340:E340"/>
    <mergeCell ref="D345:E345"/>
    <mergeCell ref="D347:E347"/>
    <mergeCell ref="D348:E348"/>
    <mergeCell ref="D354:E354"/>
    <mergeCell ref="D358:E358"/>
    <mergeCell ref="D363:E363"/>
    <mergeCell ref="D366:E366"/>
    <mergeCell ref="D368:E368"/>
    <mergeCell ref="D369:E369"/>
    <mergeCell ref="A371:I371"/>
    <mergeCell ref="A372:I372"/>
    <mergeCell ref="A373:I373"/>
    <mergeCell ref="A374:I374"/>
    <mergeCell ref="A375:I375"/>
    <mergeCell ref="A390:I390"/>
    <mergeCell ref="A395:I395"/>
    <mergeCell ref="A396:I396"/>
    <mergeCell ref="A397:I397"/>
    <mergeCell ref="A579:I579"/>
    <mergeCell ref="A580:I580"/>
    <mergeCell ref="A581:I581"/>
    <mergeCell ref="A413:I413"/>
    <mergeCell ref="A414:I414"/>
    <mergeCell ref="A415:I415"/>
    <mergeCell ref="A416:I416"/>
    <mergeCell ref="A417:I417"/>
    <mergeCell ref="A466:I466"/>
    <mergeCell ref="A467:I467"/>
    <mergeCell ref="A468:I468"/>
    <mergeCell ref="A469:I469"/>
    <mergeCell ref="A470:I470"/>
    <mergeCell ref="A500:I500"/>
    <mergeCell ref="A501:I501"/>
    <mergeCell ref="A502:I502"/>
    <mergeCell ref="A503:I503"/>
    <mergeCell ref="A504:I504"/>
    <mergeCell ref="A556:I556"/>
    <mergeCell ref="A557:I557"/>
    <mergeCell ref="A558:I558"/>
    <mergeCell ref="A559:I559"/>
    <mergeCell ref="A560:I560"/>
    <mergeCell ref="A574:I574"/>
    <mergeCell ref="A731:I731"/>
    <mergeCell ref="A732:I732"/>
    <mergeCell ref="A752:I752"/>
    <mergeCell ref="A582:I582"/>
    <mergeCell ref="A583:I583"/>
    <mergeCell ref="A622:I622"/>
    <mergeCell ref="A623:I623"/>
    <mergeCell ref="A624:I624"/>
    <mergeCell ref="A625:I625"/>
    <mergeCell ref="A626:I626"/>
    <mergeCell ref="A654:I654"/>
    <mergeCell ref="A655:I655"/>
    <mergeCell ref="A656:I656"/>
    <mergeCell ref="A657:I657"/>
    <mergeCell ref="A658:I658"/>
    <mergeCell ref="A677:I677"/>
    <mergeCell ref="A682:I682"/>
    <mergeCell ref="A683:I683"/>
    <mergeCell ref="A684:I684"/>
    <mergeCell ref="A685:I685"/>
    <mergeCell ref="A686:I686"/>
    <mergeCell ref="A728:I728"/>
    <mergeCell ref="A729:I729"/>
    <mergeCell ref="A730:I730"/>
    <mergeCell ref="A967:I967"/>
    <mergeCell ref="A968:I968"/>
    <mergeCell ref="A969:I969"/>
    <mergeCell ref="A756:I756"/>
    <mergeCell ref="A757:I757"/>
    <mergeCell ref="A758:I758"/>
    <mergeCell ref="A759:I759"/>
    <mergeCell ref="A760:I760"/>
    <mergeCell ref="A829:I829"/>
    <mergeCell ref="A830:I830"/>
    <mergeCell ref="A831:I831"/>
    <mergeCell ref="A832:I832"/>
    <mergeCell ref="A833:I833"/>
    <mergeCell ref="A849:I849"/>
    <mergeCell ref="A853:I853"/>
    <mergeCell ref="A854:I854"/>
    <mergeCell ref="A855:I855"/>
    <mergeCell ref="A856:I856"/>
    <mergeCell ref="A857:I857"/>
    <mergeCell ref="A905:I905"/>
    <mergeCell ref="A906:I906"/>
    <mergeCell ref="A907:I907"/>
    <mergeCell ref="A908:I908"/>
    <mergeCell ref="A909:I909"/>
    <mergeCell ref="A1159:I1159"/>
    <mergeCell ref="A1222:I1222"/>
    <mergeCell ref="A1223:I1223"/>
    <mergeCell ref="A970:I970"/>
    <mergeCell ref="A971:I971"/>
    <mergeCell ref="A1019:I1019"/>
    <mergeCell ref="A1020:I1020"/>
    <mergeCell ref="A1021:I1021"/>
    <mergeCell ref="A1022:I1022"/>
    <mergeCell ref="A1023:I1023"/>
    <mergeCell ref="A1034:I1034"/>
    <mergeCell ref="A1038:I1038"/>
    <mergeCell ref="A1039:I1039"/>
    <mergeCell ref="A1040:I1040"/>
    <mergeCell ref="A1041:I1041"/>
    <mergeCell ref="A1042:I1042"/>
    <mergeCell ref="A1096:I1096"/>
    <mergeCell ref="A1097:I1097"/>
    <mergeCell ref="A1098:I1098"/>
    <mergeCell ref="A1099:I1099"/>
    <mergeCell ref="A1100:I1100"/>
    <mergeCell ref="A1156:I1156"/>
    <mergeCell ref="A1157:I1157"/>
    <mergeCell ref="A1158:I1158"/>
    <mergeCell ref="A1442:I1442"/>
    <mergeCell ref="A1443:I1443"/>
    <mergeCell ref="A1500:I1500"/>
    <mergeCell ref="A1224:I1224"/>
    <mergeCell ref="A1225:I1225"/>
    <mergeCell ref="A1226:I1226"/>
    <mergeCell ref="A1285:I1285"/>
    <mergeCell ref="A1286:I1286"/>
    <mergeCell ref="A1287:I1287"/>
    <mergeCell ref="A1288:I1288"/>
    <mergeCell ref="A1289:I1289"/>
    <mergeCell ref="A1330:I1330"/>
    <mergeCell ref="A1331:I1331"/>
    <mergeCell ref="A1332:I1332"/>
    <mergeCell ref="A1333:I1333"/>
    <mergeCell ref="A1334:I1334"/>
    <mergeCell ref="A1383:I1383"/>
    <mergeCell ref="A1384:I1384"/>
    <mergeCell ref="A1385:I1385"/>
    <mergeCell ref="A1386:I1386"/>
    <mergeCell ref="A1387:I1387"/>
    <mergeCell ref="A1439:I1439"/>
    <mergeCell ref="A1440:I1440"/>
    <mergeCell ref="A1441:I1441"/>
    <mergeCell ref="A1660:I1660"/>
    <mergeCell ref="A1661:I1661"/>
    <mergeCell ref="A1662:I1662"/>
    <mergeCell ref="A1501:I1501"/>
    <mergeCell ref="A1502:I1502"/>
    <mergeCell ref="A1503:I1503"/>
    <mergeCell ref="A1504:I1504"/>
    <mergeCell ref="A1517:I1517"/>
    <mergeCell ref="A1521:I1521"/>
    <mergeCell ref="A1522:I1522"/>
    <mergeCell ref="A1523:I1523"/>
    <mergeCell ref="A1524:I1524"/>
    <mergeCell ref="A1525:I1525"/>
    <mergeCell ref="A1580:I1580"/>
    <mergeCell ref="A1581:I1581"/>
    <mergeCell ref="A1582:I1582"/>
    <mergeCell ref="A1583:I1583"/>
    <mergeCell ref="A1584:I1584"/>
    <mergeCell ref="A1595:I1595"/>
    <mergeCell ref="A1599:I1599"/>
    <mergeCell ref="A1600:I1600"/>
    <mergeCell ref="A1601:I1601"/>
    <mergeCell ref="A1602:I1602"/>
    <mergeCell ref="A1603:I1603"/>
    <mergeCell ref="A1826:I1826"/>
    <mergeCell ref="A1827:I1827"/>
    <mergeCell ref="A1878:I1878"/>
    <mergeCell ref="A1663:I1663"/>
    <mergeCell ref="A1664:I1664"/>
    <mergeCell ref="A1712:I1712"/>
    <mergeCell ref="A1713:I1713"/>
    <mergeCell ref="A1714:I1714"/>
    <mergeCell ref="A1715:I1715"/>
    <mergeCell ref="A1716:I1716"/>
    <mergeCell ref="A1755:I1755"/>
    <mergeCell ref="A1756:I1756"/>
    <mergeCell ref="A1757:I1757"/>
    <mergeCell ref="A1758:I1758"/>
    <mergeCell ref="A1759:I1759"/>
    <mergeCell ref="A1804:I1804"/>
    <mergeCell ref="A1805:I1805"/>
    <mergeCell ref="A1806:I1806"/>
    <mergeCell ref="A1807:I1807"/>
    <mergeCell ref="A1808:I1808"/>
    <mergeCell ref="A1819:I1819"/>
    <mergeCell ref="A1823:I1823"/>
    <mergeCell ref="A1824:I1824"/>
    <mergeCell ref="A1825:I1825"/>
    <mergeCell ref="A2114:I2114"/>
    <mergeCell ref="A2115:I2115"/>
    <mergeCell ref="A2116:I2116"/>
    <mergeCell ref="A1879:I1879"/>
    <mergeCell ref="A1880:I1880"/>
    <mergeCell ref="A1881:I1881"/>
    <mergeCell ref="A1882:I1882"/>
    <mergeCell ref="A1938:I1938"/>
    <mergeCell ref="A1939:I1939"/>
    <mergeCell ref="A1940:I1940"/>
    <mergeCell ref="A1941:I1941"/>
    <mergeCell ref="A1942:I1942"/>
    <mergeCell ref="A1997:I1997"/>
    <mergeCell ref="A1998:I1998"/>
    <mergeCell ref="A1999:I1999"/>
    <mergeCell ref="A2000:I2000"/>
    <mergeCell ref="A2001:I2001"/>
    <mergeCell ref="A2058:I2058"/>
    <mergeCell ref="A2059:I2059"/>
    <mergeCell ref="A2060:I2060"/>
    <mergeCell ref="A2061:I2061"/>
    <mergeCell ref="A2062:I2062"/>
    <mergeCell ref="A2112:I2112"/>
    <mergeCell ref="A2113:I2113"/>
    <mergeCell ref="A2260:I2260"/>
    <mergeCell ref="A2315:I2315"/>
    <mergeCell ref="A2316:I2316"/>
    <mergeCell ref="A2171:I2171"/>
    <mergeCell ref="A2172:I2172"/>
    <mergeCell ref="A2173:I2173"/>
    <mergeCell ref="A2174:I2174"/>
    <mergeCell ref="A2175:I2175"/>
    <mergeCell ref="A2180:I2180"/>
    <mergeCell ref="A2184:I2184"/>
    <mergeCell ref="A2185:I2185"/>
    <mergeCell ref="A2186:I2186"/>
    <mergeCell ref="A2187:I2187"/>
    <mergeCell ref="A2188:I2188"/>
    <mergeCell ref="A2239:I2239"/>
    <mergeCell ref="A2240:I2240"/>
    <mergeCell ref="A2241:I2241"/>
    <mergeCell ref="A2242:I2242"/>
    <mergeCell ref="A2243:I2243"/>
    <mergeCell ref="A2252:I2252"/>
    <mergeCell ref="A2256:I2256"/>
    <mergeCell ref="A2257:I2257"/>
    <mergeCell ref="A2258:I2258"/>
    <mergeCell ref="A2259:I2259"/>
    <mergeCell ref="A2501:I2501"/>
    <mergeCell ref="A2502:I2502"/>
    <mergeCell ref="A2503:I2503"/>
    <mergeCell ref="A2317:I2317"/>
    <mergeCell ref="A2318:I2318"/>
    <mergeCell ref="A2319:I2319"/>
    <mergeCell ref="A2365:I2365"/>
    <mergeCell ref="A2366:I2366"/>
    <mergeCell ref="A2367:I2367"/>
    <mergeCell ref="A2368:I2368"/>
    <mergeCell ref="A2369:I2369"/>
    <mergeCell ref="A2423:I2423"/>
    <mergeCell ref="A2424:I2424"/>
    <mergeCell ref="A2425:I2425"/>
    <mergeCell ref="A2426:I2426"/>
    <mergeCell ref="A2427:I2427"/>
    <mergeCell ref="A2434:I2434"/>
    <mergeCell ref="A2438:I2438"/>
    <mergeCell ref="A2439:I2439"/>
    <mergeCell ref="A2440:I2440"/>
    <mergeCell ref="A2441:I2441"/>
    <mergeCell ref="A2442:I2442"/>
    <mergeCell ref="A2499:I2499"/>
    <mergeCell ref="A2500:I2500"/>
    <mergeCell ref="A2553:I2553"/>
    <mergeCell ref="A2554:I2554"/>
    <mergeCell ref="A2555:I2555"/>
    <mergeCell ref="A2556:I2556"/>
    <mergeCell ref="A2557:I2557"/>
    <mergeCell ref="A2607:I2607"/>
    <mergeCell ref="A2621:I2621"/>
    <mergeCell ref="A2622:I2622"/>
    <mergeCell ref="A2608:I2608"/>
    <mergeCell ref="A2609:I2609"/>
    <mergeCell ref="A2610:I2610"/>
    <mergeCell ref="A2611:I2611"/>
    <mergeCell ref="A2619:I2619"/>
    <mergeCell ref="A2620:I2620"/>
  </mergeCells>
  <printOptions horizontalCentered="1"/>
  <pageMargins left="0.25" right="0.25" top="0.75" bottom="0.48" header="0.25" footer="0.47"/>
  <pageSetup paperSize="9" scale="70" orientation="landscape" verticalDpi="0" r:id="rId1"/>
  <headerFooter>
    <oddFooter>Page &amp;P of &amp;N</oddFooter>
  </headerFooter>
  <rowBreaks count="92" manualBreakCount="92">
    <brk id="29" max="16383" man="1"/>
    <brk id="54" max="16383" man="1"/>
    <brk id="92" max="16383" man="1"/>
    <brk id="133" max="16383" man="1"/>
    <brk id="172" max="16383" man="1"/>
    <brk id="206" max="16383" man="1"/>
    <brk id="240" max="16383" man="1"/>
    <brk id="273" max="16383" man="1"/>
    <brk id="316" max="16383" man="1"/>
    <brk id="358" max="16383" man="1"/>
    <brk id="370" max="16383" man="1"/>
    <brk id="394" max="8" man="1"/>
    <brk id="411" max="16383" man="1"/>
    <brk id="442" max="16383" man="1"/>
    <brk id="465" max="16383" man="1"/>
    <brk id="499" max="16383" man="1"/>
    <brk id="541" max="16383" man="1"/>
    <brk id="555" max="16383" man="1"/>
    <brk id="578" max="16383" man="1"/>
    <brk id="604" max="8" man="1"/>
    <brk id="621" max="16383" man="1"/>
    <brk id="653" max="16383" man="1"/>
    <brk id="681" max="16383" man="1"/>
    <brk id="708" max="16383" man="1"/>
    <brk id="727" max="16383" man="1"/>
    <brk id="755" max="16383" man="1"/>
    <brk id="797" max="16383" man="1"/>
    <brk id="827" max="16383" man="1"/>
    <brk id="852" max="16383" man="1"/>
    <brk id="890" max="16383" man="1"/>
    <brk id="904" max="16383" man="1"/>
    <brk id="948" max="16383" man="1"/>
    <brk id="966" max="16383" man="1"/>
    <brk id="1007" max="16383" man="1"/>
    <brk id="1018" max="16383" man="1"/>
    <brk id="1037" max="16383" man="1"/>
    <brk id="1077" max="16383" man="1"/>
    <brk id="1095" max="16383" man="1"/>
    <brk id="1136" max="16383" man="1"/>
    <brk id="1155" max="16383" man="1"/>
    <brk id="1197" max="16383" man="1"/>
    <brk id="1221" max="16383" man="1"/>
    <brk id="1265" max="16383" man="1"/>
    <brk id="1284" max="16383" man="1"/>
    <brk id="1311" max="8" man="1"/>
    <brk id="1328" max="16383" man="1"/>
    <brk id="1363" max="16383" man="1"/>
    <brk id="1382" max="16383" man="1"/>
    <brk id="1423" max="16383" man="1"/>
    <brk id="1437" max="16383" man="1"/>
    <brk id="1480" max="16383" man="1"/>
    <brk id="1498" max="16383" man="1"/>
    <brk id="1520" max="16383" man="1"/>
    <brk id="1553" max="16383" man="1"/>
    <brk id="1579" max="16383" man="1"/>
    <brk id="1598" max="16383" man="1"/>
    <brk id="1640" max="16383" man="1"/>
    <brk id="1659" max="16383" man="1"/>
    <brk id="1698" max="16383" man="1"/>
    <brk id="1711" max="16383" man="1"/>
    <brk id="1754" max="16383" man="1"/>
    <brk id="1795" max="16383" man="1"/>
    <brk id="1803" max="16383" man="1"/>
    <brk id="1822" max="16383" man="1"/>
    <brk id="1861" max="16383" man="1"/>
    <brk id="1877" max="16383" man="1"/>
    <brk id="1916" max="16383" man="1"/>
    <brk id="1937" max="16383" man="1"/>
    <brk id="1976" max="16383" man="1"/>
    <brk id="1995" max="16383" man="1"/>
    <brk id="2037" max="16383" man="1"/>
    <brk id="2056" max="16383" man="1"/>
    <brk id="2096" max="16383" man="1"/>
    <brk id="2111" max="16383" man="1"/>
    <brk id="2152" max="16383" man="1"/>
    <brk id="2170" max="16383" man="1"/>
    <brk id="2183" max="8" man="1"/>
    <brk id="2238" max="16383" man="1"/>
    <brk id="2255" max="16383" man="1"/>
    <brk id="2295" max="16383" man="1"/>
    <brk id="2314" max="16383" man="1"/>
    <brk id="2353" max="8" man="1"/>
    <brk id="2364" max="16383" man="1"/>
    <brk id="2405" max="16383" man="1"/>
    <brk id="2422" max="16383" man="1"/>
    <brk id="2437" max="16383" man="1"/>
    <brk id="2476" max="16383" man="1"/>
    <brk id="2498" max="16383" man="1"/>
    <brk id="2552" max="8" man="1"/>
    <brk id="2606" max="8" man="1"/>
    <brk id="2618" max="8" man="1"/>
    <brk id="27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GAYA LG  ANNUAL BUDGET 2025</vt:lpstr>
      <vt:lpstr>'GAYA LG  ANNUAL BUDGET 2025'!Print_Area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ABNAS</cp:lastModifiedBy>
  <cp:lastPrinted>2024-11-17T13:46:27Z</cp:lastPrinted>
  <dcterms:created xsi:type="dcterms:W3CDTF">2024-11-15T21:11:22Z</dcterms:created>
  <dcterms:modified xsi:type="dcterms:W3CDTF">2025-01-04T21:05:40Z</dcterms:modified>
</cp:coreProperties>
</file>